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6890" windowHeight="11640" activeTab="9"/>
  </bookViews>
  <sheets>
    <sheet name="YEAR 1" sheetId="1" r:id="rId1"/>
    <sheet name="YEAR 2" sheetId="2" r:id="rId2"/>
    <sheet name="YEAR 3-IBM" sheetId="3" r:id="rId3"/>
    <sheet name="DV-IDENTITY-0" sheetId="4" state="veryHidden" r:id="rId4"/>
    <sheet name="YEAR 3-HR" sheetId="5" r:id="rId5"/>
    <sheet name="YEAR 3-FIN" sheetId="6" r:id="rId6"/>
    <sheet name="YEAR 3- LUXURY" sheetId="7" r:id="rId7"/>
    <sheet name="YEAR 3- CREATIVE INDUSTRIES" sheetId="8" r:id="rId8"/>
    <sheet name="YEAR 3- SPORTS" sheetId="9" r:id="rId9"/>
    <sheet name="EXCHANGE STUDENTS COURSES" sheetId="10" r:id="rId10"/>
    <sheet name="Feuil1" sheetId="11" r:id="rId11"/>
  </sheets>
  <definedNames>
    <definedName name="CodeECTS">'YEAR 1'!$A$8</definedName>
    <definedName name="CreditECTS">'YEAR 1'!$E$8</definedName>
    <definedName name="DateNaissance">'YEAR 1'!#REF!</definedName>
    <definedName name="DureeTotale">'YEAR 1'!$C$8</definedName>
    <definedName name="HomeInstitution">'YEAR 1'!#REF!</definedName>
    <definedName name="ListeChamps">'YEAR 1'!$G$7</definedName>
    <definedName name="Matiere">'YEAR 1'!$B$8</definedName>
    <definedName name="Nom">'YEAR 1'!#REF!</definedName>
    <definedName name="Note">'YEAR 1'!#REF!</definedName>
    <definedName name="Title">'YEAR 1'!#REF!</definedName>
    <definedName name="_xlnm.Print_Area" localSheetId="0">'YEAR 1'!$A$3:$D$32</definedName>
  </definedNames>
  <calcPr fullCalcOnLoad="1"/>
</workbook>
</file>

<file path=xl/sharedStrings.xml><?xml version="1.0" encoding="utf-8"?>
<sst xmlns="http://schemas.openxmlformats.org/spreadsheetml/2006/main" count="367" uniqueCount="309">
  <si>
    <t>Course Unit Title</t>
  </si>
  <si>
    <t>ECTS Credits</t>
  </si>
  <si>
    <t>ECTS Code</t>
  </si>
  <si>
    <t>Teaching Hours</t>
  </si>
  <si>
    <t>AAAAAH7dM90=</t>
  </si>
  <si>
    <t>Sensory marketing</t>
  </si>
  <si>
    <t>Managing across cultures</t>
  </si>
  <si>
    <t>Business Organization systems</t>
  </si>
  <si>
    <t>G1-BOS-TD</t>
  </si>
  <si>
    <t>G1-CPECT-TD</t>
  </si>
  <si>
    <t>Career planning and employment communication techniques</t>
  </si>
  <si>
    <t>Comptabilité d'entreprise</t>
  </si>
  <si>
    <t>G1-CPTP-TD</t>
  </si>
  <si>
    <t>G1-CPTP-A</t>
  </si>
  <si>
    <t>Droit des sociétés</t>
  </si>
  <si>
    <t>G2-DROI1</t>
  </si>
  <si>
    <t>G1-HRM</t>
  </si>
  <si>
    <t>Human Resource Management</t>
  </si>
  <si>
    <t>G1-MRH</t>
  </si>
  <si>
    <t>Management des ressources humaines</t>
  </si>
  <si>
    <t>Organisations internationales et institutions européennes</t>
  </si>
  <si>
    <t>G1-OI</t>
  </si>
  <si>
    <t>G1-EES1</t>
  </si>
  <si>
    <t>Environnement économique et social</t>
  </si>
  <si>
    <t>Financial Accounting</t>
  </si>
  <si>
    <t>G1-FINC-TD</t>
  </si>
  <si>
    <t>G1-FISCE</t>
  </si>
  <si>
    <t>Fiscalité des personnes</t>
  </si>
  <si>
    <t>G1-INFI1</t>
  </si>
  <si>
    <t>Informatique</t>
  </si>
  <si>
    <t>G2-LVIE1</t>
  </si>
  <si>
    <t>Economic and social issues</t>
  </si>
  <si>
    <t>G1-MACI</t>
  </si>
  <si>
    <t>Macro economics</t>
  </si>
  <si>
    <t>G1-MKTP1</t>
  </si>
  <si>
    <t>G1-MKTPI</t>
  </si>
  <si>
    <t>G1-MATFI</t>
  </si>
  <si>
    <t>Mathématiques financières</t>
  </si>
  <si>
    <t>G1-DROI1</t>
  </si>
  <si>
    <t>Organisation judiciaire, droit civil et commercial</t>
  </si>
  <si>
    <t>G2-ACS</t>
  </si>
  <si>
    <t>Analyse des choix stratégiques</t>
  </si>
  <si>
    <t>G2-CET-TD</t>
  </si>
  <si>
    <t>Communication d'entreprise</t>
  </si>
  <si>
    <t>G2-CPTO-CM</t>
  </si>
  <si>
    <t>G2-CPTA-1</t>
  </si>
  <si>
    <t xml:space="preserve"> </t>
  </si>
  <si>
    <t>Comptabilité approfondie</t>
  </si>
  <si>
    <t>G2-COCOM</t>
  </si>
  <si>
    <t>Corporate Communication</t>
  </si>
  <si>
    <t>G2-COFI</t>
  </si>
  <si>
    <t>Corporate Finance</t>
  </si>
  <si>
    <t>G2-ELIGS</t>
  </si>
  <si>
    <t>Intensive grammar skills</t>
  </si>
  <si>
    <t>G2-BYOE</t>
  </si>
  <si>
    <t>G2-EL006</t>
  </si>
  <si>
    <t>Doing business in Asia, a case of Vietnam</t>
  </si>
  <si>
    <t>G2-EL093</t>
  </si>
  <si>
    <t>Inside the business fashion revolution</t>
  </si>
  <si>
    <t>G2-WINE</t>
  </si>
  <si>
    <t>The wine industry</t>
  </si>
  <si>
    <t>G2-INTMG</t>
  </si>
  <si>
    <t>Intercultural Management</t>
  </si>
  <si>
    <t>G2-ARTPR</t>
  </si>
  <si>
    <t>The art of presentation</t>
  </si>
  <si>
    <t>G2-MANAC</t>
  </si>
  <si>
    <t>G2-BW</t>
  </si>
  <si>
    <t>Business writing</t>
  </si>
  <si>
    <t>G2-BBMKT</t>
  </si>
  <si>
    <t>Branding beyond marketing</t>
  </si>
  <si>
    <t>G2-EL015</t>
  </si>
  <si>
    <t>G2-TOEFL</t>
  </si>
  <si>
    <t>G2-INTBE</t>
  </si>
  <si>
    <t>Introduction to business ethics</t>
  </si>
  <si>
    <t>G2-SSEC</t>
  </si>
  <si>
    <t xml:space="preserve">Environnement économique et social </t>
  </si>
  <si>
    <t>Etudes et recherches marketing</t>
  </si>
  <si>
    <t>G2-ERMKT</t>
  </si>
  <si>
    <t>G2-FINEN</t>
  </si>
  <si>
    <t>Finance d'entreprise</t>
  </si>
  <si>
    <t>G2-FISCE</t>
  </si>
  <si>
    <t>Fiscalité des entreprises</t>
  </si>
  <si>
    <t>G2-GBUD</t>
  </si>
  <si>
    <t>Gestion budgétaire outils et procédures</t>
  </si>
  <si>
    <t>G2-GPRJ</t>
  </si>
  <si>
    <t>G2-GPRJE</t>
  </si>
  <si>
    <t>Gestion de projet</t>
  </si>
  <si>
    <t>Gestion de projet entrepreunarial</t>
  </si>
  <si>
    <t>G2-GESTE</t>
  </si>
  <si>
    <t>Gestion de trésorerie</t>
  </si>
  <si>
    <t>G2-INFDE</t>
  </si>
  <si>
    <t>Informatique décisionnelle</t>
  </si>
  <si>
    <t>Economic and social issues III &amp; IV</t>
  </si>
  <si>
    <t>G2-MGTIN</t>
  </si>
  <si>
    <t>Management and information systems</t>
  </si>
  <si>
    <t>G2-MSI</t>
  </si>
  <si>
    <t>Management des systèmes d'information</t>
  </si>
  <si>
    <t>G2-MKTRS</t>
  </si>
  <si>
    <t>Market research methods</t>
  </si>
  <si>
    <t>G2-ORGBH</t>
  </si>
  <si>
    <t>Organisational Behavior</t>
  </si>
  <si>
    <t>G2-PRMGT</t>
  </si>
  <si>
    <t>Project Management</t>
  </si>
  <si>
    <t>G2-PERF-TD</t>
  </si>
  <si>
    <t>Rentabilité et performance d'entreprise</t>
  </si>
  <si>
    <t>G2-STMGT</t>
  </si>
  <si>
    <t>Strategic Management Accounting</t>
  </si>
  <si>
    <t>G2-STRAT</t>
  </si>
  <si>
    <t>Stratégie</t>
  </si>
  <si>
    <t>G2-MHE-TD</t>
  </si>
  <si>
    <t>Stratégie de projet d'entreprise</t>
  </si>
  <si>
    <t>G2-SNC</t>
  </si>
  <si>
    <t>Stratégie et négociation commerciale</t>
  </si>
  <si>
    <t>G2-STRATY</t>
  </si>
  <si>
    <t>Strategy</t>
  </si>
  <si>
    <t>3IB-BFPE</t>
  </si>
  <si>
    <t xml:space="preserve">Business finance and project evaluation </t>
  </si>
  <si>
    <t>3IB-DBEM</t>
  </si>
  <si>
    <t>Doing business in emerging markets</t>
  </si>
  <si>
    <t>3IB-CMCI</t>
  </si>
  <si>
    <t>3IB-IEMKT</t>
  </si>
  <si>
    <t>International E-Marketing</t>
  </si>
  <si>
    <t>3IB-IFIN</t>
  </si>
  <si>
    <t>International Finance</t>
  </si>
  <si>
    <t>3IB-IHRM</t>
  </si>
  <si>
    <t>International human resource management</t>
  </si>
  <si>
    <t>International innovation and creativity</t>
  </si>
  <si>
    <t>3IB-ILT</t>
  </si>
  <si>
    <t>International law taxation</t>
  </si>
  <si>
    <t>3IB-ILEAD</t>
  </si>
  <si>
    <t>International leadership</t>
  </si>
  <si>
    <t>3IB-MKT</t>
  </si>
  <si>
    <t>International marketing</t>
  </si>
  <si>
    <t>International negociation</t>
  </si>
  <si>
    <t>3IB-INEG</t>
  </si>
  <si>
    <t>3IB-ISB</t>
  </si>
  <si>
    <t>International strategy of business</t>
  </si>
  <si>
    <t>3IB-LB</t>
  </si>
  <si>
    <t>Learning business by doing business</t>
  </si>
  <si>
    <t>3IB-MKTN</t>
  </si>
  <si>
    <t>Marketing by the numbers</t>
  </si>
  <si>
    <t>Strategic decisions in international trade</t>
  </si>
  <si>
    <t>3IB-SDIT</t>
  </si>
  <si>
    <t>Supply chain management</t>
  </si>
  <si>
    <t>3IB-SCM</t>
  </si>
  <si>
    <t>3RH-AMRH</t>
  </si>
  <si>
    <t>Audit et management stratégique des ressources humaines</t>
  </si>
  <si>
    <t>3RH-CSRP</t>
  </si>
  <si>
    <t>3RH-DSLT</t>
  </si>
  <si>
    <t>3RH-EMH</t>
  </si>
  <si>
    <t>3RH-GPEC</t>
  </si>
  <si>
    <t>3RH-AOBHR</t>
  </si>
  <si>
    <t>Human resource management</t>
  </si>
  <si>
    <t>3RH-IHR</t>
  </si>
  <si>
    <t>Intercultural Human resources</t>
  </si>
  <si>
    <t>3RH-PRNS</t>
  </si>
  <si>
    <t>3RH-PSYC</t>
  </si>
  <si>
    <t>Climat social et risques  psychosociaux: méthode d'audit et d'évaluation + Le nouveau périmètre du métier de DRH + Union Européenne et sociale</t>
  </si>
  <si>
    <t xml:space="preserve">Droit social/Législation du travail </t>
  </si>
  <si>
    <t>Ethique et management des hommes + Méthode de l'audit social + comportement organisationnel</t>
  </si>
  <si>
    <t>Gestion prévisionnelle de l'emploi et des compétences + recrutement et gestion de carrières, coachin</t>
  </si>
  <si>
    <t>Plans, restructurations et négociations sociales + Paie, système et politique + Technique de négociations et entretiens</t>
  </si>
  <si>
    <t>Psychologie cognitive, analyse transactionnelle et savoir-être + Psychologie du travail et stratégie des acteurs</t>
  </si>
  <si>
    <t>3FI-IFRS</t>
  </si>
  <si>
    <t>Analyse financières IFRS</t>
  </si>
  <si>
    <t>3FI-AB</t>
  </si>
  <si>
    <t>Audit bancaire</t>
  </si>
  <si>
    <t>3FI-AI</t>
  </si>
  <si>
    <t>Audit interne</t>
  </si>
  <si>
    <t>Contrôle de gestion avancé</t>
  </si>
  <si>
    <t>3FI-CGA</t>
  </si>
  <si>
    <t>3FI-ER</t>
  </si>
  <si>
    <t>Equity Research</t>
  </si>
  <si>
    <t>3FI-MCAP</t>
  </si>
  <si>
    <t>Finance de marché (Marchés de capitaux)</t>
  </si>
  <si>
    <t>3FI-FP</t>
  </si>
  <si>
    <t>Financements et placements</t>
  </si>
  <si>
    <t>3FI-GOP</t>
  </si>
  <si>
    <t>Gestion opérationnelle d'un portefeuille et matrîse des risques</t>
  </si>
  <si>
    <t>3FI-ING</t>
  </si>
  <si>
    <t>Ingénierie financière</t>
  </si>
  <si>
    <t>3FI-ICM</t>
  </si>
  <si>
    <t>International cash management</t>
  </si>
  <si>
    <t>3FI-ITM</t>
  </si>
  <si>
    <t>International treasury management</t>
  </si>
  <si>
    <t>3FI-OPD</t>
  </si>
  <si>
    <t>Options et produits dérivés</t>
  </si>
  <si>
    <t>3FI-PFEE</t>
  </si>
  <si>
    <t>Politique financière et évaluation d'entreprise</t>
  </si>
  <si>
    <t>3FI-PS</t>
  </si>
  <si>
    <t>Produits structurés</t>
  </si>
  <si>
    <t>3FI-STR</t>
  </si>
  <si>
    <t>Structured finance, project finance</t>
  </si>
  <si>
    <t>3IL-BRD</t>
  </si>
  <si>
    <t>Branding</t>
  </si>
  <si>
    <t>3IL- DL</t>
  </si>
  <si>
    <t>Droit du luxe</t>
  </si>
  <si>
    <t xml:space="preserve">3IL- EMKT  </t>
  </si>
  <si>
    <t>E-Marketing</t>
  </si>
  <si>
    <t xml:space="preserve">3IL- HOTEL  </t>
  </si>
  <si>
    <t>Hotellerie et tourisme</t>
  </si>
  <si>
    <t>Industrie du parfum</t>
  </si>
  <si>
    <t xml:space="preserve">3IL- INDP  </t>
  </si>
  <si>
    <t xml:space="preserve">3IL- IDIS  </t>
  </si>
  <si>
    <t>International distribution/retailing</t>
  </si>
  <si>
    <t xml:space="preserve">3IL- INEG  </t>
  </si>
  <si>
    <t>International negociation/cross cultural management</t>
  </si>
  <si>
    <t xml:space="preserve">3IL- LAG  </t>
  </si>
  <si>
    <t>Luxe alimentaire et gastronomie</t>
  </si>
  <si>
    <t xml:space="preserve">3IL- MLUX  </t>
  </si>
  <si>
    <t>Marché du luxe</t>
  </si>
  <si>
    <t xml:space="preserve">3IL- MRKS  </t>
  </si>
  <si>
    <t>Marketing des services</t>
  </si>
  <si>
    <t xml:space="preserve">3IL- SCML  </t>
  </si>
  <si>
    <t xml:space="preserve">3IL- VEMA  </t>
  </si>
  <si>
    <t>Ventes aux enchères et marché de l'art</t>
  </si>
  <si>
    <t>Vins et spiritueux</t>
  </si>
  <si>
    <t xml:space="preserve">3IL- VINS  </t>
  </si>
  <si>
    <t>3IC- GIC</t>
  </si>
  <si>
    <t>Gestion des industries créatives</t>
  </si>
  <si>
    <t>Industrie du goût</t>
  </si>
  <si>
    <t>Industrie du textile</t>
  </si>
  <si>
    <t>Industrie du loisir</t>
  </si>
  <si>
    <t>3IC-INDG</t>
  </si>
  <si>
    <t>3IC-INDP</t>
  </si>
  <si>
    <t>3IC-INDT</t>
  </si>
  <si>
    <t>3IC-INDL</t>
  </si>
  <si>
    <t>3IC-MMIC</t>
  </si>
  <si>
    <t>Marketing des industries créatives</t>
  </si>
  <si>
    <t>3IC-MSRV</t>
  </si>
  <si>
    <t>3SP-BSP</t>
  </si>
  <si>
    <t>Brand stategies</t>
  </si>
  <si>
    <t xml:space="preserve">3SP-  ECOSP </t>
  </si>
  <si>
    <t>Economics of sport</t>
  </si>
  <si>
    <t xml:space="preserve">3SP- EVMGT  </t>
  </si>
  <si>
    <t>Event management</t>
  </si>
  <si>
    <t xml:space="preserve">3SP-IMKT   </t>
  </si>
  <si>
    <t>3SP-MOES</t>
  </si>
  <si>
    <t>Management opérationnel d'un évenement sportif</t>
  </si>
  <si>
    <t>3SP- MKTDS</t>
  </si>
  <si>
    <t>Marketing de la distribution du sport</t>
  </si>
  <si>
    <t xml:space="preserve">3SP- MKTS  </t>
  </si>
  <si>
    <t>Marketing du sport</t>
  </si>
  <si>
    <t xml:space="preserve">3SP- SOC  </t>
  </si>
  <si>
    <t>Sociologie du sport</t>
  </si>
  <si>
    <t>EI-CCS</t>
  </si>
  <si>
    <t>Creative communication skills</t>
  </si>
  <si>
    <t>EI-IOD</t>
  </si>
  <si>
    <t>Industrial organisation and design</t>
  </si>
  <si>
    <t>EI-ID</t>
  </si>
  <si>
    <t>International distribution</t>
  </si>
  <si>
    <t>EI-IN</t>
  </si>
  <si>
    <t>Advanced international negociation and cross-cultural management</t>
  </si>
  <si>
    <t>EI-ITM</t>
  </si>
  <si>
    <t>EI-SMRKT</t>
  </si>
  <si>
    <t>The relationship between Hollywood and marketing</t>
  </si>
  <si>
    <t>EI-HOLLY</t>
  </si>
  <si>
    <t xml:space="preserve">Modern language - French level 0 </t>
  </si>
  <si>
    <t>EI-MLB1&amp;2</t>
  </si>
  <si>
    <t>EI-MLI1&amp;2</t>
  </si>
  <si>
    <t>Modern language - French level 1</t>
  </si>
  <si>
    <t>Modern language - French level 2</t>
  </si>
  <si>
    <t>EI-MLII1&amp;2</t>
  </si>
  <si>
    <t>G2-GMAT</t>
  </si>
  <si>
    <t>GMAT</t>
  </si>
  <si>
    <t xml:space="preserve">Communicative course for the TOEIC test </t>
  </si>
  <si>
    <t>G2-TOEI</t>
  </si>
  <si>
    <t>Preparation to the TOEFL test</t>
  </si>
  <si>
    <t>EI-ML</t>
  </si>
  <si>
    <t>Modern Language French</t>
  </si>
  <si>
    <t>G1-ITD1</t>
  </si>
  <si>
    <t>Modern Language Italian</t>
  </si>
  <si>
    <t>G1-ESIA1-TD</t>
  </si>
  <si>
    <t>Modern Language Spanish</t>
  </si>
  <si>
    <t>The image of business in fiction and film</t>
  </si>
  <si>
    <t>Modern Language German</t>
  </si>
  <si>
    <t>Modern Language Chinese</t>
  </si>
  <si>
    <t>G2-CHIA1</t>
  </si>
  <si>
    <t>G2-ALIA1</t>
  </si>
  <si>
    <t>Macroéconomie</t>
  </si>
  <si>
    <t>G1-MAC</t>
  </si>
  <si>
    <t>3IB-IIC</t>
  </si>
  <si>
    <t>YEAR 3 - INTERNATIONAL BUSINESS MANAGEMENT (graduate courses)</t>
  </si>
  <si>
    <t>YEAR 3  - HUMAN RESOURCES (graduate courses)</t>
  </si>
  <si>
    <t>YEAR 3 - FINANCE (graduate courses)</t>
  </si>
  <si>
    <t>YEAR 3 - 3A LUXURY INDUSTRIES (graduate courses)</t>
  </si>
  <si>
    <t xml:space="preserve"> YEAR 3 - 3A  CREATIVE INDUSTRIES (graduate courses)</t>
  </si>
  <si>
    <t>Marketing I in French</t>
  </si>
  <si>
    <t>Marketing I in English</t>
  </si>
  <si>
    <t>Comportement organisationel/Leadership &amp; Management interculturel</t>
  </si>
  <si>
    <t>Improve your english through films</t>
  </si>
  <si>
    <t xml:space="preserve"> YEAR 1 - Fall 2015 (last year of bachelor degree): Undergraduate courses</t>
  </si>
  <si>
    <t>Comptabilité financière I</t>
  </si>
  <si>
    <t>YEAR 2: Fall 2015 (1st year of Master degree): Graduate courses</t>
  </si>
  <si>
    <t>ADDITIONAL COURSES OFFERED ONLY TO EXCHANGE STUDENTS</t>
  </si>
  <si>
    <t>International &amp; Intercultural Management</t>
  </si>
  <si>
    <t>Law introduction</t>
  </si>
  <si>
    <t>Diversity management</t>
  </si>
  <si>
    <t>Taxes</t>
  </si>
  <si>
    <t>G1-FINA-TD</t>
  </si>
  <si>
    <t>Financial Analysis</t>
  </si>
  <si>
    <t>New course</t>
  </si>
  <si>
    <t>CANCELLED</t>
  </si>
  <si>
    <t>Distribution et management des équipes</t>
  </si>
  <si>
    <t>Find an internship - Find a job</t>
  </si>
  <si>
    <t> The Asian 600 Million Consumer Market</t>
  </si>
  <si>
    <t>Innovation and knowledge management</t>
  </si>
  <si>
    <t>Women in business</t>
  </si>
  <si>
    <t>YEAR 3 - SPORTS MANAGEMENT (graduate courses)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</si>
</sst>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[$-40C]dddd\ d\ mmmm\ yyyy"/>
    <numFmt numFmtId="174" formatCode="m/d/yyyy;@"/>
    <numFmt numFmtId="175" formatCode="&quot;Vrai&quot;;&quot;Vrai&quot;;&quot;Faux&quot;"/>
    <numFmt numFmtId="176" formatCode="&quot;Actif&quot;;&quot;Actif&quot;;&quot;Inactif&quot;"/>
    <numFmt numFmtId="177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sz val="11"/>
      <name val="Century Gothic"/>
      <family val="2"/>
    </font>
    <font>
      <sz val="10"/>
      <name val="Century Gothic"/>
      <family val="2"/>
    </font>
    <font>
      <b/>
      <sz val="14"/>
      <name val="Century Gothic"/>
      <family val="2"/>
    </font>
    <font>
      <b/>
      <sz val="10"/>
      <name val="Century Gothic"/>
      <family val="2"/>
    </font>
    <font>
      <b/>
      <sz val="11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6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54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0" fillId="0" borderId="0" xfId="0" applyNumberFormat="1" applyAlignment="1">
      <alignment horizontal="center"/>
    </xf>
    <xf numFmtId="172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172" fontId="4" fillId="0" borderId="17" xfId="0" applyNumberFormat="1" applyFont="1" applyBorder="1" applyAlignment="1">
      <alignment horizontal="center" vertical="center"/>
    </xf>
    <xf numFmtId="172" fontId="4" fillId="0" borderId="18" xfId="0" applyNumberFormat="1" applyFont="1" applyBorder="1" applyAlignment="1">
      <alignment horizontal="center" vertical="center"/>
    </xf>
    <xf numFmtId="172" fontId="4" fillId="0" borderId="17" xfId="0" applyNumberFormat="1" applyFont="1" applyFill="1" applyBorder="1" applyAlignment="1">
      <alignment horizontal="center" vertical="center"/>
    </xf>
    <xf numFmtId="172" fontId="4" fillId="0" borderId="17" xfId="0" applyNumberFormat="1" applyFont="1" applyBorder="1" applyAlignment="1">
      <alignment horizontal="center"/>
    </xf>
    <xf numFmtId="172" fontId="4" fillId="0" borderId="18" xfId="0" applyNumberFormat="1" applyFont="1" applyBorder="1" applyAlignment="1">
      <alignment horizontal="center"/>
    </xf>
    <xf numFmtId="172" fontId="4" fillId="0" borderId="17" xfId="0" applyNumberFormat="1" applyFont="1" applyFill="1" applyBorder="1" applyAlignment="1">
      <alignment horizontal="center"/>
    </xf>
    <xf numFmtId="0" fontId="0" fillId="0" borderId="14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8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0" fontId="5" fillId="7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12" borderId="0" xfId="0" applyFont="1" applyFill="1" applyAlignment="1">
      <alignment horizontal="center"/>
    </xf>
    <xf numFmtId="0" fontId="5" fillId="10" borderId="0" xfId="0" applyFont="1" applyFill="1" applyAlignment="1">
      <alignment horizontal="center"/>
    </xf>
    <xf numFmtId="0" fontId="5" fillId="9" borderId="0" xfId="0" applyFont="1" applyFill="1" applyAlignment="1">
      <alignment horizontal="center"/>
    </xf>
    <xf numFmtId="0" fontId="5" fillId="11" borderId="0" xfId="0" applyFont="1" applyFill="1" applyAlignment="1">
      <alignment horizontal="center"/>
    </xf>
    <xf numFmtId="0" fontId="5" fillId="35" borderId="0" xfId="0" applyFont="1" applyFill="1" applyAlignment="1">
      <alignment horizontal="center"/>
    </xf>
    <xf numFmtId="0" fontId="5" fillId="36" borderId="0" xfId="0" applyFont="1" applyFill="1" applyAlignment="1">
      <alignment horizontal="center"/>
    </xf>
    <xf numFmtId="0" fontId="5" fillId="37" borderId="0" xfId="0" applyFont="1" applyFill="1" applyAlignment="1">
      <alignment horizontal="center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94"/>
  <sheetViews>
    <sheetView zoomScalePageLayoutView="0" workbookViewId="0" topLeftCell="A7">
      <selection activeCell="I22" sqref="I22"/>
    </sheetView>
  </sheetViews>
  <sheetFormatPr defaultColWidth="11.421875" defaultRowHeight="12.75"/>
  <cols>
    <col min="1" max="1" width="15.421875" style="0" customWidth="1"/>
    <col min="2" max="2" width="73.8515625" style="0" customWidth="1"/>
    <col min="3" max="3" width="10.00390625" style="0" customWidth="1"/>
    <col min="4" max="4" width="11.7109375" style="0" bestFit="1" customWidth="1"/>
  </cols>
  <sheetData>
    <row r="1" spans="2:3" ht="13.5">
      <c r="B1" s="5"/>
      <c r="C1" s="5"/>
    </row>
    <row r="2" spans="2:3" ht="13.5">
      <c r="B2" s="5"/>
      <c r="C2" s="5"/>
    </row>
    <row r="3" spans="1:4" ht="18">
      <c r="A3" s="42" t="s">
        <v>291</v>
      </c>
      <c r="B3" s="42"/>
      <c r="C3" s="42"/>
      <c r="D3" s="42"/>
    </row>
    <row r="4" spans="2:3" ht="13.5">
      <c r="B4" s="6"/>
      <c r="C4" s="6"/>
    </row>
    <row r="5" spans="2:3" ht="14.25" thickBot="1">
      <c r="B5" s="6"/>
      <c r="C5" s="6"/>
    </row>
    <row r="6" spans="2:3" ht="14.25" hidden="1" thickBot="1">
      <c r="B6" s="6"/>
      <c r="C6" s="6"/>
    </row>
    <row r="7" spans="1:5" ht="28.5" customHeight="1">
      <c r="A7" s="17" t="s">
        <v>2</v>
      </c>
      <c r="B7" s="18" t="s">
        <v>0</v>
      </c>
      <c r="C7" s="19" t="s">
        <v>3</v>
      </c>
      <c r="D7" s="20" t="s">
        <v>1</v>
      </c>
      <c r="E7" s="12"/>
    </row>
    <row r="8" spans="1:6" ht="19.5" customHeight="1">
      <c r="A8" s="21" t="s">
        <v>8</v>
      </c>
      <c r="B8" s="16" t="s">
        <v>7</v>
      </c>
      <c r="C8" s="16">
        <v>16.5</v>
      </c>
      <c r="D8" s="27">
        <v>4</v>
      </c>
      <c r="E8" s="13"/>
      <c r="F8" s="9"/>
    </row>
    <row r="9" spans="1:6" ht="19.5" customHeight="1">
      <c r="A9" s="21" t="s">
        <v>9</v>
      </c>
      <c r="B9" s="16" t="s">
        <v>10</v>
      </c>
      <c r="C9" s="16">
        <v>12</v>
      </c>
      <c r="D9" s="27">
        <v>4</v>
      </c>
      <c r="E9" s="13"/>
      <c r="F9" s="9"/>
    </row>
    <row r="10" spans="1:6" ht="19.5" customHeight="1">
      <c r="A10" s="21" t="s">
        <v>12</v>
      </c>
      <c r="B10" s="16" t="s">
        <v>11</v>
      </c>
      <c r="C10" s="16">
        <v>16.5</v>
      </c>
      <c r="D10" s="27">
        <v>4</v>
      </c>
      <c r="E10" s="13"/>
      <c r="F10" s="9"/>
    </row>
    <row r="11" spans="1:6" ht="19.5" customHeight="1">
      <c r="A11" s="21" t="s">
        <v>13</v>
      </c>
      <c r="B11" s="16" t="s">
        <v>292</v>
      </c>
      <c r="C11" s="16">
        <v>34.5</v>
      </c>
      <c r="D11" s="27">
        <v>4</v>
      </c>
      <c r="E11" s="13"/>
      <c r="F11" s="9"/>
    </row>
    <row r="12" spans="1:6" ht="19.5" customHeight="1">
      <c r="A12" s="21" t="s">
        <v>15</v>
      </c>
      <c r="B12" s="16" t="s">
        <v>14</v>
      </c>
      <c r="C12" s="16">
        <v>16.5</v>
      </c>
      <c r="D12" s="27">
        <v>4</v>
      </c>
      <c r="E12" s="13"/>
      <c r="F12" s="9"/>
    </row>
    <row r="13" spans="1:6" ht="19.5" customHeight="1">
      <c r="A13" s="21" t="s">
        <v>16</v>
      </c>
      <c r="B13" s="16" t="s">
        <v>17</v>
      </c>
      <c r="C13" s="16">
        <v>16.5</v>
      </c>
      <c r="D13" s="27">
        <v>4</v>
      </c>
      <c r="E13" s="13"/>
      <c r="F13" s="9"/>
    </row>
    <row r="14" spans="1:6" ht="19.5" customHeight="1">
      <c r="A14" s="21" t="s">
        <v>18</v>
      </c>
      <c r="B14" s="16" t="s">
        <v>19</v>
      </c>
      <c r="C14" s="16">
        <v>16.5</v>
      </c>
      <c r="D14" s="27">
        <v>4</v>
      </c>
      <c r="E14" s="13"/>
      <c r="F14" s="9"/>
    </row>
    <row r="15" spans="1:6" ht="19.5" customHeight="1">
      <c r="A15" s="21" t="s">
        <v>21</v>
      </c>
      <c r="B15" s="16" t="s">
        <v>20</v>
      </c>
      <c r="C15" s="16">
        <v>16.5</v>
      </c>
      <c r="D15" s="27">
        <v>4</v>
      </c>
      <c r="E15" s="13"/>
      <c r="F15" s="9"/>
    </row>
    <row r="16" spans="1:6" ht="19.5" customHeight="1">
      <c r="A16" s="21" t="s">
        <v>22</v>
      </c>
      <c r="B16" s="16" t="s">
        <v>23</v>
      </c>
      <c r="C16" s="16">
        <v>34.5</v>
      </c>
      <c r="D16" s="27">
        <v>4</v>
      </c>
      <c r="E16" s="13"/>
      <c r="F16" s="9"/>
    </row>
    <row r="17" spans="1:6" ht="19.5" customHeight="1">
      <c r="A17" s="21" t="s">
        <v>25</v>
      </c>
      <c r="B17" s="16" t="s">
        <v>24</v>
      </c>
      <c r="C17" s="16">
        <v>16.5</v>
      </c>
      <c r="D17" s="27">
        <v>4</v>
      </c>
      <c r="E17" s="13"/>
      <c r="F17" s="9"/>
    </row>
    <row r="18" spans="1:6" ht="19.5" customHeight="1">
      <c r="A18" s="22" t="s">
        <v>299</v>
      </c>
      <c r="B18" s="16" t="s">
        <v>300</v>
      </c>
      <c r="C18" s="16">
        <v>16.5</v>
      </c>
      <c r="D18" s="27">
        <v>4</v>
      </c>
      <c r="E18" s="13"/>
      <c r="F18" s="9"/>
    </row>
    <row r="19" spans="1:6" ht="19.5" customHeight="1">
      <c r="A19" s="21" t="s">
        <v>26</v>
      </c>
      <c r="B19" s="16" t="s">
        <v>27</v>
      </c>
      <c r="C19" s="16">
        <v>16.5</v>
      </c>
      <c r="D19" s="27">
        <v>4</v>
      </c>
      <c r="E19" s="13"/>
      <c r="F19" s="9"/>
    </row>
    <row r="20" spans="1:9" ht="19.5" customHeight="1">
      <c r="A20" s="21" t="s">
        <v>28</v>
      </c>
      <c r="B20" s="16" t="s">
        <v>29</v>
      </c>
      <c r="C20" s="16">
        <v>16.5</v>
      </c>
      <c r="D20" s="27">
        <v>4</v>
      </c>
      <c r="E20" s="13"/>
      <c r="F20" s="9"/>
      <c r="I20" t="s">
        <v>46</v>
      </c>
    </row>
    <row r="21" spans="1:10" ht="19.5" customHeight="1">
      <c r="A21" s="21" t="s">
        <v>30</v>
      </c>
      <c r="B21" s="16" t="s">
        <v>31</v>
      </c>
      <c r="C21" s="16">
        <v>16.5</v>
      </c>
      <c r="D21" s="27">
        <v>4</v>
      </c>
      <c r="E21" s="13"/>
      <c r="F21" s="9"/>
      <c r="J21" s="14" t="s">
        <v>46</v>
      </c>
    </row>
    <row r="22" spans="1:6" ht="19.5" customHeight="1">
      <c r="A22" s="21" t="s">
        <v>32</v>
      </c>
      <c r="B22" s="16" t="s">
        <v>33</v>
      </c>
      <c r="C22" s="16">
        <v>16.5</v>
      </c>
      <c r="D22" s="27">
        <v>4</v>
      </c>
      <c r="E22" s="13"/>
      <c r="F22" s="9"/>
    </row>
    <row r="23" spans="1:6" ht="19.5" customHeight="1">
      <c r="A23" s="21" t="s">
        <v>280</v>
      </c>
      <c r="B23" s="16" t="s">
        <v>279</v>
      </c>
      <c r="C23" s="16">
        <v>16.5</v>
      </c>
      <c r="D23" s="27">
        <v>4</v>
      </c>
      <c r="E23" s="13"/>
      <c r="F23" s="9"/>
    </row>
    <row r="24" spans="1:9" ht="19.5" customHeight="1">
      <c r="A24" s="21" t="s">
        <v>34</v>
      </c>
      <c r="B24" s="16" t="s">
        <v>287</v>
      </c>
      <c r="C24" s="16">
        <v>16.5</v>
      </c>
      <c r="D24" s="27">
        <v>4</v>
      </c>
      <c r="E24" s="13"/>
      <c r="F24" s="9"/>
      <c r="I24" t="s">
        <v>46</v>
      </c>
    </row>
    <row r="25" spans="1:6" ht="19.5" customHeight="1">
      <c r="A25" s="21" t="s">
        <v>35</v>
      </c>
      <c r="B25" s="16" t="s">
        <v>288</v>
      </c>
      <c r="C25" s="16">
        <v>16.5</v>
      </c>
      <c r="D25" s="27">
        <v>4</v>
      </c>
      <c r="E25" s="13"/>
      <c r="F25" s="9"/>
    </row>
    <row r="26" spans="1:6" ht="19.5" customHeight="1">
      <c r="A26" s="21" t="s">
        <v>36</v>
      </c>
      <c r="B26" s="16" t="s">
        <v>37</v>
      </c>
      <c r="C26" s="16">
        <v>16.5</v>
      </c>
      <c r="D26" s="27">
        <v>4</v>
      </c>
      <c r="E26" s="13"/>
      <c r="F26" s="9"/>
    </row>
    <row r="27" spans="1:6" ht="19.5" customHeight="1">
      <c r="A27" s="21" t="s">
        <v>38</v>
      </c>
      <c r="B27" s="16" t="s">
        <v>39</v>
      </c>
      <c r="C27" s="16">
        <v>16.5</v>
      </c>
      <c r="D27" s="27">
        <v>4</v>
      </c>
      <c r="E27" s="13"/>
      <c r="F27" s="9"/>
    </row>
    <row r="28" spans="1:6" ht="19.5" customHeight="1">
      <c r="A28" s="21" t="s">
        <v>278</v>
      </c>
      <c r="B28" s="16" t="s">
        <v>275</v>
      </c>
      <c r="C28" s="16">
        <v>16.5</v>
      </c>
      <c r="D28" s="27">
        <v>4</v>
      </c>
      <c r="E28" s="13"/>
      <c r="F28" s="9"/>
    </row>
    <row r="29" spans="1:6" ht="19.5" customHeight="1">
      <c r="A29" s="21" t="s">
        <v>277</v>
      </c>
      <c r="B29" s="16" t="s">
        <v>276</v>
      </c>
      <c r="C29" s="16">
        <v>16.5</v>
      </c>
      <c r="D29" s="27">
        <v>4</v>
      </c>
      <c r="E29" s="13"/>
      <c r="F29" s="9"/>
    </row>
    <row r="30" spans="1:6" ht="19.5" customHeight="1">
      <c r="A30" s="21" t="s">
        <v>270</v>
      </c>
      <c r="B30" s="16" t="s">
        <v>271</v>
      </c>
      <c r="C30" s="16">
        <v>16.5</v>
      </c>
      <c r="D30" s="27">
        <v>4</v>
      </c>
      <c r="E30" s="13"/>
      <c r="F30" s="9"/>
    </row>
    <row r="31" spans="1:6" ht="19.5" customHeight="1">
      <c r="A31" s="22" t="s">
        <v>272</v>
      </c>
      <c r="B31" s="16" t="s">
        <v>273</v>
      </c>
      <c r="C31" s="16">
        <v>16.5</v>
      </c>
      <c r="D31" s="27">
        <v>4</v>
      </c>
      <c r="E31" s="13"/>
      <c r="F31" s="9"/>
    </row>
    <row r="32" spans="1:5" ht="19.5" customHeight="1">
      <c r="A32" s="52" t="s">
        <v>301</v>
      </c>
      <c r="B32" s="37" t="s">
        <v>296</v>
      </c>
      <c r="C32" s="37">
        <v>16.5</v>
      </c>
      <c r="D32" s="38">
        <v>4</v>
      </c>
      <c r="E32" s="1"/>
    </row>
    <row r="33" spans="1:5" ht="19.5" customHeight="1">
      <c r="A33" s="52" t="s">
        <v>301</v>
      </c>
      <c r="B33" s="37" t="s">
        <v>297</v>
      </c>
      <c r="C33" s="37">
        <v>16.5</v>
      </c>
      <c r="D33" s="38">
        <v>4</v>
      </c>
      <c r="E33" s="1"/>
    </row>
    <row r="34" spans="1:5" ht="19.5" customHeight="1" thickBot="1">
      <c r="A34" s="53" t="s">
        <v>301</v>
      </c>
      <c r="B34" s="39" t="s">
        <v>298</v>
      </c>
      <c r="C34" s="39">
        <v>16.5</v>
      </c>
      <c r="D34" s="40">
        <v>4</v>
      </c>
      <c r="E34" s="10"/>
    </row>
    <row r="35" spans="2:5" ht="19.5" customHeight="1">
      <c r="B35" s="4"/>
      <c r="C35" s="4"/>
      <c r="E35" s="1"/>
    </row>
    <row r="36" spans="2:5" ht="19.5" customHeight="1">
      <c r="B36" s="4"/>
      <c r="C36" s="4"/>
      <c r="E36" s="1"/>
    </row>
    <row r="37" spans="2:5" ht="19.5" customHeight="1">
      <c r="B37" s="4"/>
      <c r="C37" s="4"/>
      <c r="E37" s="1"/>
    </row>
    <row r="38" spans="2:5" ht="19.5" customHeight="1">
      <c r="B38" s="4"/>
      <c r="C38" s="4"/>
      <c r="E38" s="1"/>
    </row>
    <row r="39" spans="2:5" ht="19.5" customHeight="1">
      <c r="B39" s="4"/>
      <c r="C39" s="4"/>
      <c r="E39" s="1"/>
    </row>
    <row r="40" ht="12.75">
      <c r="E40" s="1"/>
    </row>
    <row r="41" ht="12.75">
      <c r="E41" s="1"/>
    </row>
    <row r="42" ht="12.75">
      <c r="E42" s="1"/>
    </row>
    <row r="43" ht="12.75">
      <c r="E43" s="1"/>
    </row>
    <row r="44" ht="409.5">
      <c r="E44" s="1"/>
    </row>
    <row r="45" ht="12.75">
      <c r="E45" s="1"/>
    </row>
    <row r="46" ht="12.75">
      <c r="E46" s="1"/>
    </row>
    <row r="47" ht="12.75">
      <c r="E47" s="1"/>
    </row>
    <row r="48" ht="12.75">
      <c r="E48" s="1"/>
    </row>
    <row r="49" ht="12.75">
      <c r="E49" s="1"/>
    </row>
    <row r="50" ht="12.75">
      <c r="E50" s="1"/>
    </row>
    <row r="51" ht="12.75">
      <c r="E51" s="1"/>
    </row>
    <row r="52" ht="12.75">
      <c r="E52" s="1"/>
    </row>
    <row r="53" ht="12.75">
      <c r="E53" s="1"/>
    </row>
    <row r="54" ht="12.75">
      <c r="E54" s="1"/>
    </row>
    <row r="55" ht="12.75">
      <c r="E55" s="1"/>
    </row>
    <row r="56" ht="12.75">
      <c r="E56" s="1"/>
    </row>
    <row r="57" ht="12.75">
      <c r="E57" s="1"/>
    </row>
    <row r="58" ht="12.75">
      <c r="E58" s="1"/>
    </row>
    <row r="59" ht="12.75">
      <c r="E59" s="1"/>
    </row>
    <row r="60" ht="12.75">
      <c r="E60" s="1"/>
    </row>
    <row r="61" ht="12.75">
      <c r="E61" s="1"/>
    </row>
    <row r="62" ht="12.75">
      <c r="E62" s="1"/>
    </row>
    <row r="63" ht="12.75">
      <c r="E63" s="1"/>
    </row>
    <row r="64" ht="12.75">
      <c r="E64" s="1"/>
    </row>
    <row r="65" ht="12.75">
      <c r="E65" s="1"/>
    </row>
    <row r="66" ht="12.75">
      <c r="E66" s="1"/>
    </row>
    <row r="67" ht="12.75">
      <c r="E67" s="1"/>
    </row>
    <row r="68" ht="12.75">
      <c r="E68" s="1"/>
    </row>
    <row r="69" ht="12.75">
      <c r="E69" s="1"/>
    </row>
    <row r="70" ht="12.75">
      <c r="E70" s="1"/>
    </row>
    <row r="71" ht="12.75">
      <c r="E71" s="1"/>
    </row>
    <row r="72" ht="12.75">
      <c r="E72" s="1"/>
    </row>
    <row r="73" ht="12.75">
      <c r="E73" s="1"/>
    </row>
    <row r="74" ht="12.75">
      <c r="E74" s="1"/>
    </row>
    <row r="75" ht="12.75">
      <c r="E75" s="1"/>
    </row>
    <row r="76" ht="12.75">
      <c r="E76" s="1"/>
    </row>
    <row r="77" ht="12.75">
      <c r="E77" s="1"/>
    </row>
    <row r="78" ht="12.75">
      <c r="E78" s="1"/>
    </row>
    <row r="79" ht="12.75">
      <c r="E79" s="1"/>
    </row>
    <row r="80" ht="12.75">
      <c r="E80" s="1"/>
    </row>
    <row r="81" ht="12.75">
      <c r="E81" s="1"/>
    </row>
    <row r="82" ht="12.75">
      <c r="E82" s="1"/>
    </row>
    <row r="83" ht="12.75">
      <c r="E83" s="1"/>
    </row>
    <row r="84" ht="12.75">
      <c r="E84" s="1"/>
    </row>
    <row r="85" ht="12.75">
      <c r="E85" s="1"/>
    </row>
    <row r="86" ht="12.75">
      <c r="E86" s="1"/>
    </row>
    <row r="87" ht="12.75">
      <c r="E87" s="1"/>
    </row>
    <row r="88" ht="12.75">
      <c r="E88" s="1"/>
    </row>
    <row r="89" ht="12.75">
      <c r="E89" s="1"/>
    </row>
    <row r="90" ht="12.75">
      <c r="E90" s="1"/>
    </row>
    <row r="91" ht="12.75">
      <c r="E91" s="1"/>
    </row>
    <row r="92" ht="12.75">
      <c r="E92" s="1"/>
    </row>
    <row r="93" ht="12.75">
      <c r="E93" s="1"/>
    </row>
    <row r="94" ht="12.75">
      <c r="E94" s="1"/>
    </row>
  </sheetData>
  <sheetProtection/>
  <mergeCells count="1">
    <mergeCell ref="A3:D3"/>
  </mergeCells>
  <printOptions horizontalCentered="1" verticalCentered="1"/>
  <pageMargins left="0.5905511811023623" right="0.5905511811023623" top="0.984251968503937" bottom="0.984251968503937" header="0.5118110236220472" footer="0.5118110236220472"/>
  <pageSetup fitToHeight="1" fitToWidth="1" horizontalDpi="600" verticalDpi="600" orientation="portrait" paperSize="9" scale="83" r:id="rId1"/>
  <customProperties>
    <customPr name="DVSECTION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G80"/>
  <sheetViews>
    <sheetView tabSelected="1" zoomScalePageLayoutView="0" workbookViewId="0" topLeftCell="A1">
      <selection activeCell="J15" sqref="J15:J16"/>
    </sheetView>
  </sheetViews>
  <sheetFormatPr defaultColWidth="11.421875" defaultRowHeight="12.75"/>
  <cols>
    <col min="1" max="1" width="15.421875" style="0" customWidth="1"/>
    <col min="2" max="2" width="73.8515625" style="0" customWidth="1"/>
    <col min="3" max="3" width="10.00390625" style="0" customWidth="1"/>
    <col min="4" max="4" width="11.7109375" style="0" bestFit="1" customWidth="1"/>
  </cols>
  <sheetData>
    <row r="1" spans="2:3" ht="13.5">
      <c r="B1" s="5"/>
      <c r="C1" s="5"/>
    </row>
    <row r="2" spans="2:3" ht="13.5">
      <c r="B2" s="5"/>
      <c r="C2" s="5"/>
    </row>
    <row r="3" spans="1:4" ht="20.25" customHeight="1">
      <c r="A3" s="51" t="s">
        <v>294</v>
      </c>
      <c r="B3" s="51"/>
      <c r="C3" s="51"/>
      <c r="D3" s="51"/>
    </row>
    <row r="4" spans="2:3" ht="13.5">
      <c r="B4" s="5"/>
      <c r="C4" s="5"/>
    </row>
    <row r="5" spans="2:3" ht="14.25" thickBot="1">
      <c r="B5" s="6"/>
      <c r="C5" s="6"/>
    </row>
    <row r="6" spans="2:3" ht="14.25" hidden="1" thickBot="1">
      <c r="B6" s="6"/>
      <c r="C6" s="6"/>
    </row>
    <row r="7" spans="1:5" ht="28.5" customHeight="1">
      <c r="A7" s="17" t="s">
        <v>2</v>
      </c>
      <c r="B7" s="18" t="s">
        <v>0</v>
      </c>
      <c r="C7" s="19" t="s">
        <v>3</v>
      </c>
      <c r="D7" s="20" t="s">
        <v>1</v>
      </c>
      <c r="E7" s="12"/>
    </row>
    <row r="8" spans="1:6" ht="19.5" customHeight="1">
      <c r="A8" s="21" t="s">
        <v>245</v>
      </c>
      <c r="B8" s="16" t="s">
        <v>246</v>
      </c>
      <c r="C8" s="16">
        <v>18</v>
      </c>
      <c r="D8" s="30">
        <v>4</v>
      </c>
      <c r="E8" s="13"/>
      <c r="F8" s="9"/>
    </row>
    <row r="9" spans="1:6" ht="19.5" customHeight="1">
      <c r="A9" s="21" t="s">
        <v>247</v>
      </c>
      <c r="B9" s="16" t="s">
        <v>248</v>
      </c>
      <c r="C9" s="16">
        <v>18</v>
      </c>
      <c r="D9" s="28">
        <v>4</v>
      </c>
      <c r="E9" s="13"/>
      <c r="F9" s="9"/>
    </row>
    <row r="10" spans="1:6" ht="19.5" customHeight="1">
      <c r="A10" s="21" t="s">
        <v>249</v>
      </c>
      <c r="B10" s="16" t="s">
        <v>250</v>
      </c>
      <c r="C10" s="16">
        <v>36</v>
      </c>
      <c r="D10" s="28">
        <v>2</v>
      </c>
      <c r="E10" s="13"/>
      <c r="F10" s="9"/>
    </row>
    <row r="11" spans="1:6" ht="19.5" customHeight="1">
      <c r="A11" s="21" t="s">
        <v>251</v>
      </c>
      <c r="B11" s="16" t="s">
        <v>252</v>
      </c>
      <c r="C11" s="16">
        <v>18</v>
      </c>
      <c r="D11" s="28">
        <v>4</v>
      </c>
      <c r="E11" s="13"/>
      <c r="F11" s="9"/>
    </row>
    <row r="12" spans="1:7" ht="19.5" customHeight="1">
      <c r="A12" s="21" t="s">
        <v>253</v>
      </c>
      <c r="B12" s="16" t="s">
        <v>184</v>
      </c>
      <c r="C12" s="16">
        <v>18</v>
      </c>
      <c r="D12" s="28">
        <v>2</v>
      </c>
      <c r="E12" s="13"/>
      <c r="F12" s="9"/>
      <c r="G12" s="14" t="s">
        <v>46</v>
      </c>
    </row>
    <row r="13" spans="1:6" ht="19.5" customHeight="1">
      <c r="A13" s="21" t="s">
        <v>254</v>
      </c>
      <c r="B13" s="16" t="s">
        <v>5</v>
      </c>
      <c r="C13" s="16">
        <v>18</v>
      </c>
      <c r="D13" s="28">
        <v>4</v>
      </c>
      <c r="E13" s="13"/>
      <c r="F13" s="9"/>
    </row>
    <row r="14" spans="1:6" ht="19.5" customHeight="1">
      <c r="A14" s="21" t="s">
        <v>256</v>
      </c>
      <c r="B14" s="16" t="s">
        <v>255</v>
      </c>
      <c r="C14" s="16">
        <v>18</v>
      </c>
      <c r="D14" s="28">
        <v>4</v>
      </c>
      <c r="E14" s="13"/>
      <c r="F14" s="9"/>
    </row>
    <row r="15" spans="1:6" ht="19.5" customHeight="1">
      <c r="A15" s="21" t="s">
        <v>258</v>
      </c>
      <c r="B15" s="16" t="s">
        <v>257</v>
      </c>
      <c r="C15" s="16">
        <v>18</v>
      </c>
      <c r="D15" s="28">
        <v>4</v>
      </c>
      <c r="E15" s="13"/>
      <c r="F15" s="9"/>
    </row>
    <row r="16" spans="1:6" ht="19.5" customHeight="1">
      <c r="A16" s="21" t="s">
        <v>259</v>
      </c>
      <c r="B16" s="16" t="s">
        <v>260</v>
      </c>
      <c r="C16" s="16">
        <v>18</v>
      </c>
      <c r="D16" s="28">
        <v>4</v>
      </c>
      <c r="E16" s="13"/>
      <c r="F16" s="9"/>
    </row>
    <row r="17" spans="1:6" ht="19.5" customHeight="1">
      <c r="A17" s="21" t="s">
        <v>262</v>
      </c>
      <c r="B17" s="16" t="s">
        <v>261</v>
      </c>
      <c r="C17" s="16">
        <v>18</v>
      </c>
      <c r="D17" s="28">
        <v>4</v>
      </c>
      <c r="E17" s="13"/>
      <c r="F17" s="9"/>
    </row>
    <row r="18" spans="1:6" ht="19.5" customHeight="1" thickBot="1">
      <c r="A18" s="23" t="s">
        <v>268</v>
      </c>
      <c r="B18" s="24" t="s">
        <v>269</v>
      </c>
      <c r="C18" s="24">
        <v>18</v>
      </c>
      <c r="D18" s="29">
        <v>4</v>
      </c>
      <c r="E18" s="13"/>
      <c r="F18" s="9"/>
    </row>
    <row r="19" spans="2:5" ht="19.5" customHeight="1">
      <c r="B19" s="11"/>
      <c r="C19" s="11"/>
      <c r="D19" s="9"/>
      <c r="E19" s="10"/>
    </row>
    <row r="20" spans="2:5" ht="19.5" customHeight="1">
      <c r="B20" s="4"/>
      <c r="C20" s="4"/>
      <c r="E20" s="1"/>
    </row>
    <row r="21" spans="2:5" ht="19.5" customHeight="1">
      <c r="B21" s="4"/>
      <c r="C21" s="4"/>
      <c r="E21" s="1"/>
    </row>
    <row r="22" spans="2:5" ht="19.5" customHeight="1">
      <c r="B22" s="4"/>
      <c r="C22" s="4"/>
      <c r="E22" s="1"/>
    </row>
    <row r="23" spans="2:5" ht="19.5" customHeight="1">
      <c r="B23" s="4"/>
      <c r="C23" s="4"/>
      <c r="E23" s="1"/>
    </row>
    <row r="24" spans="2:5" ht="19.5" customHeight="1">
      <c r="B24" s="4"/>
      <c r="C24" s="4"/>
      <c r="E24" s="1"/>
    </row>
    <row r="25" spans="2:5" ht="19.5" customHeight="1">
      <c r="B25" s="4"/>
      <c r="C25" s="4"/>
      <c r="E25" s="1"/>
    </row>
    <row r="26" ht="12.75">
      <c r="E26" s="1"/>
    </row>
    <row r="27" ht="12.75">
      <c r="E27" s="1"/>
    </row>
    <row r="28" ht="12.75">
      <c r="E28" s="1"/>
    </row>
    <row r="29" ht="12.75">
      <c r="E29" s="1"/>
    </row>
    <row r="30" ht="12.75">
      <c r="E30" s="1"/>
    </row>
    <row r="31" ht="12.75">
      <c r="E31" s="1"/>
    </row>
    <row r="32" ht="12.75">
      <c r="E32" s="1"/>
    </row>
    <row r="33" ht="12.75">
      <c r="E33" s="1"/>
    </row>
    <row r="34" ht="12.75">
      <c r="E34" s="1"/>
    </row>
    <row r="35" ht="12.75">
      <c r="E35" s="1"/>
    </row>
    <row r="36" ht="12.75">
      <c r="E36" s="1"/>
    </row>
    <row r="37" ht="12.75">
      <c r="E37" s="1"/>
    </row>
    <row r="38" ht="12.75">
      <c r="E38" s="1"/>
    </row>
    <row r="39" ht="12.75">
      <c r="E39" s="1"/>
    </row>
    <row r="40" ht="12.75">
      <c r="E40" s="1"/>
    </row>
    <row r="41" ht="12.75">
      <c r="E41" s="1"/>
    </row>
    <row r="42" ht="12.75">
      <c r="E42" s="1"/>
    </row>
    <row r="43" ht="12.75">
      <c r="E43" s="1"/>
    </row>
    <row r="44" ht="12.75">
      <c r="E44" s="1"/>
    </row>
    <row r="45" ht="12.75">
      <c r="E45" s="1"/>
    </row>
    <row r="46" ht="12.75">
      <c r="E46" s="1"/>
    </row>
    <row r="47" ht="12.75">
      <c r="E47" s="1"/>
    </row>
    <row r="48" ht="12.75">
      <c r="E48" s="1"/>
    </row>
    <row r="49" ht="12.75">
      <c r="E49" s="1"/>
    </row>
    <row r="50" ht="12.75">
      <c r="E50" s="1"/>
    </row>
    <row r="51" ht="12.75">
      <c r="E51" s="1"/>
    </row>
    <row r="52" ht="12.75">
      <c r="E52" s="1"/>
    </row>
    <row r="53" ht="12.75">
      <c r="E53" s="1"/>
    </row>
    <row r="54" ht="12.75">
      <c r="E54" s="1"/>
    </row>
    <row r="55" ht="12.75">
      <c r="E55" s="1"/>
    </row>
    <row r="56" ht="12.75">
      <c r="E56" s="1"/>
    </row>
    <row r="57" ht="12.75">
      <c r="E57" s="1"/>
    </row>
    <row r="58" ht="12.75">
      <c r="E58" s="1"/>
    </row>
    <row r="59" ht="12.75">
      <c r="E59" s="1"/>
    </row>
    <row r="60" ht="12.75">
      <c r="E60" s="1"/>
    </row>
    <row r="61" ht="12.75">
      <c r="E61" s="1"/>
    </row>
    <row r="62" ht="12.75">
      <c r="E62" s="1"/>
    </row>
    <row r="63" ht="12.75">
      <c r="E63" s="1"/>
    </row>
    <row r="64" ht="12.75">
      <c r="E64" s="1"/>
    </row>
    <row r="65" ht="12.75">
      <c r="E65" s="1"/>
    </row>
    <row r="66" ht="12.75">
      <c r="E66" s="1"/>
    </row>
    <row r="67" ht="12.75">
      <c r="E67" s="1"/>
    </row>
    <row r="68" ht="12.75">
      <c r="E68" s="1"/>
    </row>
    <row r="69" ht="12.75">
      <c r="E69" s="1"/>
    </row>
    <row r="70" ht="12.75">
      <c r="E70" s="1"/>
    </row>
    <row r="71" ht="12.75">
      <c r="E71" s="1"/>
    </row>
    <row r="72" ht="12.75">
      <c r="E72" s="1"/>
    </row>
    <row r="73" ht="12.75">
      <c r="E73" s="1"/>
    </row>
    <row r="74" ht="12.75">
      <c r="E74" s="1"/>
    </row>
    <row r="75" ht="12.75">
      <c r="E75" s="1"/>
    </row>
    <row r="76" ht="12.75">
      <c r="E76" s="1"/>
    </row>
    <row r="77" ht="12.75">
      <c r="E77" s="1"/>
    </row>
    <row r="78" ht="12.75">
      <c r="E78" s="1"/>
    </row>
    <row r="79" ht="12.75">
      <c r="E79" s="1"/>
    </row>
    <row r="80" ht="12.75">
      <c r="E80" s="1"/>
    </row>
  </sheetData>
  <sheetProtection/>
  <mergeCells count="1">
    <mergeCell ref="A3:D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J112"/>
  <sheetViews>
    <sheetView zoomScalePageLayoutView="0" workbookViewId="0" topLeftCell="A25">
      <selection activeCell="F56" sqref="F56"/>
    </sheetView>
  </sheetViews>
  <sheetFormatPr defaultColWidth="11.421875" defaultRowHeight="12.75"/>
  <cols>
    <col min="1" max="1" width="15.421875" style="0" customWidth="1"/>
    <col min="2" max="2" width="73.8515625" style="0" customWidth="1"/>
    <col min="3" max="3" width="10.00390625" style="0" customWidth="1"/>
    <col min="4" max="4" width="11.7109375" style="0" bestFit="1" customWidth="1"/>
  </cols>
  <sheetData>
    <row r="1" spans="2:3" ht="13.5">
      <c r="B1" s="5"/>
      <c r="C1" s="5"/>
    </row>
    <row r="2" spans="2:3" ht="13.5">
      <c r="B2" s="5"/>
      <c r="C2" s="5"/>
    </row>
    <row r="3" spans="1:4" ht="18">
      <c r="A3" s="43" t="s">
        <v>293</v>
      </c>
      <c r="B3" s="43"/>
      <c r="C3" s="43"/>
      <c r="D3" s="43"/>
    </row>
    <row r="4" spans="2:3" ht="13.5">
      <c r="B4" s="6"/>
      <c r="C4" s="6"/>
    </row>
    <row r="5" spans="2:3" ht="14.25" thickBot="1">
      <c r="B5" s="6"/>
      <c r="C5" s="6"/>
    </row>
    <row r="6" spans="2:3" ht="14.25" hidden="1" thickBot="1">
      <c r="B6" s="6"/>
      <c r="C6" s="6"/>
    </row>
    <row r="7" spans="1:5" ht="28.5" customHeight="1">
      <c r="A7" s="17" t="s">
        <v>2</v>
      </c>
      <c r="B7" s="18" t="s">
        <v>0</v>
      </c>
      <c r="C7" s="19" t="s">
        <v>3</v>
      </c>
      <c r="D7" s="20" t="s">
        <v>1</v>
      </c>
      <c r="E7" s="12"/>
    </row>
    <row r="8" spans="1:6" ht="19.5" customHeight="1">
      <c r="A8" s="21" t="s">
        <v>40</v>
      </c>
      <c r="B8" s="16" t="s">
        <v>41</v>
      </c>
      <c r="C8" s="16">
        <v>16.5</v>
      </c>
      <c r="D8" s="27">
        <v>4</v>
      </c>
      <c r="E8" s="13"/>
      <c r="F8" s="9"/>
    </row>
    <row r="9" spans="1:6" ht="19.5" customHeight="1">
      <c r="A9" s="21" t="s">
        <v>42</v>
      </c>
      <c r="B9" s="16" t="s">
        <v>43</v>
      </c>
      <c r="C9" s="16">
        <v>16.5</v>
      </c>
      <c r="D9" s="27">
        <v>4</v>
      </c>
      <c r="E9" s="13"/>
      <c r="F9" s="9"/>
    </row>
    <row r="10" spans="1:6" ht="19.5" customHeight="1">
      <c r="A10" s="21" t="s">
        <v>44</v>
      </c>
      <c r="B10" s="16" t="s">
        <v>289</v>
      </c>
      <c r="C10" s="16">
        <v>16.5</v>
      </c>
      <c r="D10" s="27">
        <v>4</v>
      </c>
      <c r="E10" s="13"/>
      <c r="F10" s="9"/>
    </row>
    <row r="11" spans="1:6" ht="19.5" customHeight="1">
      <c r="A11" s="21" t="s">
        <v>45</v>
      </c>
      <c r="B11" s="16" t="s">
        <v>47</v>
      </c>
      <c r="C11" s="16">
        <v>18</v>
      </c>
      <c r="D11" s="27">
        <v>4</v>
      </c>
      <c r="E11" s="13"/>
      <c r="F11" s="9"/>
    </row>
    <row r="12" spans="1:6" ht="19.5" customHeight="1">
      <c r="A12" s="21" t="s">
        <v>48</v>
      </c>
      <c r="B12" s="16" t="s">
        <v>49</v>
      </c>
      <c r="C12" s="16">
        <v>18</v>
      </c>
      <c r="D12" s="27">
        <v>4</v>
      </c>
      <c r="E12" s="13"/>
      <c r="F12" s="9"/>
    </row>
    <row r="13" spans="1:6" ht="19.5" customHeight="1">
      <c r="A13" s="21" t="s">
        <v>50</v>
      </c>
      <c r="B13" s="16" t="s">
        <v>51</v>
      </c>
      <c r="C13" s="16">
        <v>18</v>
      </c>
      <c r="D13" s="27">
        <v>4</v>
      </c>
      <c r="E13" s="13"/>
      <c r="F13" s="9"/>
    </row>
    <row r="14" spans="1:6" ht="19.5" customHeight="1">
      <c r="A14" s="22" t="s">
        <v>266</v>
      </c>
      <c r="B14" s="16" t="s">
        <v>265</v>
      </c>
      <c r="C14" s="16">
        <v>16.5</v>
      </c>
      <c r="D14" s="27">
        <v>4</v>
      </c>
      <c r="E14" s="13"/>
      <c r="F14" s="9"/>
    </row>
    <row r="15" spans="1:6" ht="19.5" customHeight="1">
      <c r="A15" s="21" t="s">
        <v>15</v>
      </c>
      <c r="B15" s="16" t="s">
        <v>14</v>
      </c>
      <c r="C15" s="16">
        <v>16.5</v>
      </c>
      <c r="D15" s="27">
        <v>4</v>
      </c>
      <c r="E15" s="13"/>
      <c r="F15" s="9"/>
    </row>
    <row r="16" spans="1:6" ht="19.5" customHeight="1">
      <c r="A16" s="21" t="s">
        <v>52</v>
      </c>
      <c r="B16" s="16" t="s">
        <v>53</v>
      </c>
      <c r="C16" s="16">
        <v>16.5</v>
      </c>
      <c r="D16" s="27">
        <v>4</v>
      </c>
      <c r="E16" s="13"/>
      <c r="F16" s="9"/>
    </row>
    <row r="17" spans="1:6" ht="19.5" customHeight="1">
      <c r="A17" s="21" t="s">
        <v>54</v>
      </c>
      <c r="B17" s="16" t="s">
        <v>290</v>
      </c>
      <c r="C17" s="16">
        <v>16.5</v>
      </c>
      <c r="D17" s="27">
        <v>4</v>
      </c>
      <c r="E17" s="13"/>
      <c r="F17" s="9"/>
    </row>
    <row r="18" spans="1:6" ht="19.5" customHeight="1">
      <c r="A18" s="21" t="s">
        <v>55</v>
      </c>
      <c r="B18" s="16" t="s">
        <v>56</v>
      </c>
      <c r="C18" s="16">
        <v>16.5</v>
      </c>
      <c r="D18" s="27">
        <v>4</v>
      </c>
      <c r="E18" s="13"/>
      <c r="F18" s="9"/>
    </row>
    <row r="19" spans="1:6" ht="19.5" customHeight="1">
      <c r="A19" s="21" t="s">
        <v>57</v>
      </c>
      <c r="B19" s="16" t="s">
        <v>58</v>
      </c>
      <c r="C19" s="16">
        <v>16.5</v>
      </c>
      <c r="D19" s="27">
        <v>4</v>
      </c>
      <c r="E19" s="13"/>
      <c r="F19" s="9"/>
    </row>
    <row r="20" spans="1:6" ht="19.5" customHeight="1">
      <c r="A20" s="21" t="s">
        <v>59</v>
      </c>
      <c r="B20" s="16" t="s">
        <v>60</v>
      </c>
      <c r="C20" s="16">
        <v>16.5</v>
      </c>
      <c r="D20" s="27">
        <v>4</v>
      </c>
      <c r="E20" s="13"/>
      <c r="F20" s="9"/>
    </row>
    <row r="21" spans="1:6" ht="19.5" customHeight="1">
      <c r="A21" s="21" t="s">
        <v>61</v>
      </c>
      <c r="B21" s="16" t="s">
        <v>62</v>
      </c>
      <c r="C21" s="16">
        <v>16.5</v>
      </c>
      <c r="D21" s="27">
        <v>4</v>
      </c>
      <c r="E21" s="13"/>
      <c r="F21" s="9"/>
    </row>
    <row r="22" spans="1:6" ht="19.5" customHeight="1">
      <c r="A22" s="21" t="s">
        <v>63</v>
      </c>
      <c r="B22" s="16" t="s">
        <v>64</v>
      </c>
      <c r="C22" s="16">
        <v>16.5</v>
      </c>
      <c r="D22" s="27">
        <v>4</v>
      </c>
      <c r="E22" s="13"/>
      <c r="F22" s="9"/>
    </row>
    <row r="23" spans="1:6" ht="19.5" customHeight="1">
      <c r="A23" s="21" t="s">
        <v>65</v>
      </c>
      <c r="B23" s="16" t="s">
        <v>6</v>
      </c>
      <c r="C23" s="16">
        <v>16.5</v>
      </c>
      <c r="D23" s="27">
        <v>4</v>
      </c>
      <c r="E23" s="13"/>
      <c r="F23" s="9"/>
    </row>
    <row r="24" spans="1:8" ht="19.5" customHeight="1">
      <c r="A24" s="21" t="s">
        <v>66</v>
      </c>
      <c r="B24" s="16" t="s">
        <v>67</v>
      </c>
      <c r="C24" s="16">
        <v>16.5</v>
      </c>
      <c r="D24" s="27">
        <v>4</v>
      </c>
      <c r="E24" s="13"/>
      <c r="F24" s="9"/>
      <c r="H24" t="s">
        <v>46</v>
      </c>
    </row>
    <row r="25" spans="1:8" ht="19.5" customHeight="1">
      <c r="A25" s="21" t="s">
        <v>68</v>
      </c>
      <c r="B25" s="16" t="s">
        <v>69</v>
      </c>
      <c r="C25" s="16">
        <v>16.5</v>
      </c>
      <c r="D25" s="27">
        <v>4</v>
      </c>
      <c r="E25" s="13"/>
      <c r="F25" s="9"/>
      <c r="H25" t="s">
        <v>46</v>
      </c>
    </row>
    <row r="26" spans="1:6" ht="19.5" customHeight="1">
      <c r="A26" s="21" t="s">
        <v>70</v>
      </c>
      <c r="B26" s="16" t="s">
        <v>274</v>
      </c>
      <c r="C26" s="16">
        <v>16.5</v>
      </c>
      <c r="D26" s="27">
        <v>4</v>
      </c>
      <c r="E26" s="13"/>
      <c r="F26" s="9"/>
    </row>
    <row r="27" spans="1:6" ht="19.5" customHeight="1">
      <c r="A27" s="21" t="s">
        <v>71</v>
      </c>
      <c r="B27" s="16" t="s">
        <v>267</v>
      </c>
      <c r="C27" s="16">
        <v>16.5</v>
      </c>
      <c r="D27" s="27">
        <v>4</v>
      </c>
      <c r="E27" s="13"/>
      <c r="F27" s="15" t="s">
        <v>46</v>
      </c>
    </row>
    <row r="28" spans="1:6" ht="19.5" customHeight="1">
      <c r="A28" s="21" t="s">
        <v>72</v>
      </c>
      <c r="B28" s="16" t="s">
        <v>73</v>
      </c>
      <c r="C28" s="16">
        <v>16.5</v>
      </c>
      <c r="D28" s="27">
        <v>4</v>
      </c>
      <c r="E28" s="13"/>
      <c r="F28" s="9"/>
    </row>
    <row r="29" spans="1:6" ht="19.5" customHeight="1">
      <c r="A29" s="21" t="s">
        <v>74</v>
      </c>
      <c r="B29" s="16" t="s">
        <v>75</v>
      </c>
      <c r="C29" s="16">
        <v>16.5</v>
      </c>
      <c r="D29" s="27">
        <v>4</v>
      </c>
      <c r="E29" s="13"/>
      <c r="F29" s="9"/>
    </row>
    <row r="30" spans="1:6" ht="19.5" customHeight="1">
      <c r="A30" s="21" t="s">
        <v>77</v>
      </c>
      <c r="B30" s="16" t="s">
        <v>76</v>
      </c>
      <c r="C30" s="16">
        <v>16.5</v>
      </c>
      <c r="D30" s="27">
        <v>4</v>
      </c>
      <c r="E30" s="13"/>
      <c r="F30" s="9"/>
    </row>
    <row r="31" spans="1:6" ht="19.5" customHeight="1">
      <c r="A31" s="21" t="s">
        <v>78</v>
      </c>
      <c r="B31" s="16" t="s">
        <v>79</v>
      </c>
      <c r="C31" s="16">
        <v>18</v>
      </c>
      <c r="D31" s="27">
        <v>4</v>
      </c>
      <c r="E31" s="13"/>
      <c r="F31" s="9"/>
    </row>
    <row r="32" spans="1:6" ht="19.5" customHeight="1">
      <c r="A32" s="21" t="s">
        <v>80</v>
      </c>
      <c r="B32" s="16" t="s">
        <v>81</v>
      </c>
      <c r="C32" s="16">
        <v>18</v>
      </c>
      <c r="D32" s="27">
        <v>4</v>
      </c>
      <c r="E32" s="13"/>
      <c r="F32" s="9"/>
    </row>
    <row r="33" spans="1:6" ht="19.5" customHeight="1">
      <c r="A33" s="21" t="s">
        <v>82</v>
      </c>
      <c r="B33" s="16" t="s">
        <v>83</v>
      </c>
      <c r="C33" s="16">
        <v>18</v>
      </c>
      <c r="D33" s="27">
        <v>4</v>
      </c>
      <c r="E33" s="13"/>
      <c r="F33" s="9"/>
    </row>
    <row r="34" spans="1:6" ht="19.5" customHeight="1">
      <c r="A34" s="21" t="s">
        <v>84</v>
      </c>
      <c r="B34" s="16" t="s">
        <v>86</v>
      </c>
      <c r="C34" s="16">
        <v>16.5</v>
      </c>
      <c r="D34" s="27">
        <v>4</v>
      </c>
      <c r="E34" s="13"/>
      <c r="F34" s="9"/>
    </row>
    <row r="35" spans="1:6" ht="19.5" customHeight="1">
      <c r="A35" s="21" t="s">
        <v>85</v>
      </c>
      <c r="B35" s="16" t="s">
        <v>87</v>
      </c>
      <c r="C35" s="16">
        <v>16.5</v>
      </c>
      <c r="D35" s="27">
        <v>4</v>
      </c>
      <c r="E35" s="13"/>
      <c r="F35" s="9"/>
    </row>
    <row r="36" spans="1:6" ht="19.5" customHeight="1">
      <c r="A36" s="21" t="s">
        <v>88</v>
      </c>
      <c r="B36" s="16" t="s">
        <v>89</v>
      </c>
      <c r="C36" s="16">
        <v>16.5</v>
      </c>
      <c r="D36" s="27">
        <v>4</v>
      </c>
      <c r="E36" s="13"/>
      <c r="F36" s="9"/>
    </row>
    <row r="37" spans="1:6" ht="19.5" customHeight="1">
      <c r="A37" s="21" t="s">
        <v>90</v>
      </c>
      <c r="B37" s="16" t="s">
        <v>91</v>
      </c>
      <c r="C37" s="16">
        <v>16.5</v>
      </c>
      <c r="D37" s="27">
        <v>4</v>
      </c>
      <c r="E37" s="13"/>
      <c r="F37" s="9"/>
    </row>
    <row r="38" spans="1:6" ht="19.5" customHeight="1">
      <c r="A38" s="21" t="s">
        <v>30</v>
      </c>
      <c r="B38" s="16" t="s">
        <v>92</v>
      </c>
      <c r="C38" s="16">
        <v>16.5</v>
      </c>
      <c r="D38" s="27">
        <v>4</v>
      </c>
      <c r="E38" s="13"/>
      <c r="F38" s="9"/>
    </row>
    <row r="39" spans="1:6" ht="19.5" customHeight="1">
      <c r="A39" s="21" t="s">
        <v>93</v>
      </c>
      <c r="B39" s="16" t="s">
        <v>94</v>
      </c>
      <c r="C39" s="16">
        <v>16.5</v>
      </c>
      <c r="D39" s="27">
        <v>4</v>
      </c>
      <c r="E39" s="13"/>
      <c r="F39" s="9"/>
    </row>
    <row r="40" spans="1:6" ht="19.5" customHeight="1">
      <c r="A40" s="21" t="s">
        <v>95</v>
      </c>
      <c r="B40" s="16" t="s">
        <v>96</v>
      </c>
      <c r="C40" s="16">
        <v>16.5</v>
      </c>
      <c r="D40" s="27">
        <v>4</v>
      </c>
      <c r="E40" s="13"/>
      <c r="F40" s="9"/>
    </row>
    <row r="41" spans="1:6" ht="19.5" customHeight="1">
      <c r="A41" s="21" t="s">
        <v>97</v>
      </c>
      <c r="B41" s="16" t="s">
        <v>98</v>
      </c>
      <c r="C41" s="16">
        <v>16.5</v>
      </c>
      <c r="D41" s="27">
        <v>4</v>
      </c>
      <c r="E41" s="13"/>
      <c r="F41" s="9"/>
    </row>
    <row r="42" spans="1:8" ht="19.5" customHeight="1">
      <c r="A42" s="22" t="s">
        <v>99</v>
      </c>
      <c r="B42" s="16" t="s">
        <v>100</v>
      </c>
      <c r="C42" s="16">
        <v>18</v>
      </c>
      <c r="D42" s="27">
        <v>4</v>
      </c>
      <c r="E42" s="13"/>
      <c r="F42" s="9"/>
      <c r="H42" t="s">
        <v>46</v>
      </c>
    </row>
    <row r="43" spans="1:6" ht="19.5" customHeight="1">
      <c r="A43" s="21" t="s">
        <v>101</v>
      </c>
      <c r="B43" s="16" t="s">
        <v>102</v>
      </c>
      <c r="C43" s="16">
        <v>16.5</v>
      </c>
      <c r="D43" s="27">
        <v>4</v>
      </c>
      <c r="E43" s="13"/>
      <c r="F43" s="9"/>
    </row>
    <row r="44" spans="1:6" ht="19.5" customHeight="1">
      <c r="A44" s="21" t="s">
        <v>103</v>
      </c>
      <c r="B44" s="16" t="s">
        <v>104</v>
      </c>
      <c r="C44" s="16">
        <v>16.5</v>
      </c>
      <c r="D44" s="27">
        <v>4</v>
      </c>
      <c r="E44" s="13"/>
      <c r="F44" s="9"/>
    </row>
    <row r="45" spans="1:6" ht="19.5" customHeight="1">
      <c r="A45" s="21" t="s">
        <v>105</v>
      </c>
      <c r="B45" s="16" t="s">
        <v>106</v>
      </c>
      <c r="C45" s="16">
        <v>18</v>
      </c>
      <c r="D45" s="27">
        <v>4</v>
      </c>
      <c r="E45" s="13"/>
      <c r="F45" s="9"/>
    </row>
    <row r="46" spans="1:6" ht="19.5" customHeight="1">
      <c r="A46" s="21" t="s">
        <v>107</v>
      </c>
      <c r="B46" s="16" t="s">
        <v>108</v>
      </c>
      <c r="C46" s="16">
        <v>18</v>
      </c>
      <c r="D46" s="27">
        <v>4</v>
      </c>
      <c r="E46" s="13"/>
      <c r="F46" s="9"/>
    </row>
    <row r="47" spans="1:6" ht="19.5" customHeight="1">
      <c r="A47" s="21" t="s">
        <v>113</v>
      </c>
      <c r="B47" s="16" t="s">
        <v>114</v>
      </c>
      <c r="C47" s="16">
        <v>18</v>
      </c>
      <c r="D47" s="27">
        <v>4</v>
      </c>
      <c r="E47" s="13"/>
      <c r="F47" s="9"/>
    </row>
    <row r="48" spans="1:10" ht="19.5" customHeight="1">
      <c r="A48" s="21" t="s">
        <v>109</v>
      </c>
      <c r="B48" s="16" t="s">
        <v>110</v>
      </c>
      <c r="C48" s="16">
        <v>16.5</v>
      </c>
      <c r="D48" s="27">
        <v>4</v>
      </c>
      <c r="E48" s="13"/>
      <c r="F48" s="9"/>
      <c r="J48" t="s">
        <v>46</v>
      </c>
    </row>
    <row r="49" spans="1:7" ht="19.5" customHeight="1">
      <c r="A49" s="21" t="s">
        <v>111</v>
      </c>
      <c r="B49" s="16" t="s">
        <v>112</v>
      </c>
      <c r="C49" s="16">
        <v>16.5</v>
      </c>
      <c r="D49" s="27">
        <v>4</v>
      </c>
      <c r="E49" s="13"/>
      <c r="F49" s="9"/>
      <c r="G49" t="s">
        <v>46</v>
      </c>
    </row>
    <row r="50" spans="1:6" ht="19.5" customHeight="1">
      <c r="A50" s="21" t="s">
        <v>263</v>
      </c>
      <c r="B50" s="16" t="s">
        <v>264</v>
      </c>
      <c r="C50" s="16">
        <v>16.5</v>
      </c>
      <c r="D50" s="27">
        <v>4</v>
      </c>
      <c r="E50" s="13"/>
      <c r="F50" s="9"/>
    </row>
    <row r="51" spans="1:5" ht="19.5" customHeight="1">
      <c r="A51" s="52" t="s">
        <v>301</v>
      </c>
      <c r="B51" s="37" t="s">
        <v>303</v>
      </c>
      <c r="C51" s="37">
        <v>16.5</v>
      </c>
      <c r="D51" s="38">
        <v>4</v>
      </c>
      <c r="E51" s="10"/>
    </row>
    <row r="52" spans="1:5" ht="19.5" customHeight="1">
      <c r="A52" s="52" t="s">
        <v>301</v>
      </c>
      <c r="B52" s="37" t="s">
        <v>304</v>
      </c>
      <c r="C52" s="37">
        <v>16.5</v>
      </c>
      <c r="D52" s="38">
        <v>4</v>
      </c>
      <c r="E52" s="1"/>
    </row>
    <row r="53" spans="1:5" ht="19.5" customHeight="1">
      <c r="A53" s="52" t="s">
        <v>301</v>
      </c>
      <c r="B53" s="37" t="s">
        <v>305</v>
      </c>
      <c r="C53" s="37">
        <v>16.5</v>
      </c>
      <c r="D53" s="38">
        <v>4</v>
      </c>
      <c r="E53" s="1"/>
    </row>
    <row r="54" spans="1:5" ht="19.5" customHeight="1">
      <c r="A54" s="52" t="s">
        <v>301</v>
      </c>
      <c r="B54" s="37" t="s">
        <v>306</v>
      </c>
      <c r="C54" s="37">
        <v>16.5</v>
      </c>
      <c r="D54" s="38">
        <v>4</v>
      </c>
      <c r="E54" s="1"/>
    </row>
    <row r="55" spans="1:5" ht="19.5" customHeight="1" thickBot="1">
      <c r="A55" s="53" t="s">
        <v>301</v>
      </c>
      <c r="B55" s="39" t="s">
        <v>307</v>
      </c>
      <c r="C55" s="39">
        <v>16.5</v>
      </c>
      <c r="D55" s="40">
        <v>4</v>
      </c>
      <c r="E55" s="1"/>
    </row>
    <row r="56" spans="2:5" ht="19.5" customHeight="1">
      <c r="B56" s="4"/>
      <c r="C56" s="4"/>
      <c r="E56" s="1"/>
    </row>
    <row r="57" spans="2:5" ht="19.5" customHeight="1">
      <c r="B57" s="4"/>
      <c r="C57" s="4"/>
      <c r="E57" s="1"/>
    </row>
    <row r="58" ht="12.75">
      <c r="E58" s="1"/>
    </row>
    <row r="59" ht="12.75">
      <c r="E59" s="1"/>
    </row>
    <row r="60" ht="12.75">
      <c r="E60" s="1"/>
    </row>
    <row r="61" ht="12.75">
      <c r="E61" s="1"/>
    </row>
    <row r="62" ht="12.75">
      <c r="E62" s="1"/>
    </row>
    <row r="63" ht="12.75">
      <c r="E63" s="1"/>
    </row>
    <row r="64" ht="12.75">
      <c r="E64" s="1"/>
    </row>
    <row r="65" ht="12.75">
      <c r="E65" s="1"/>
    </row>
    <row r="66" ht="12.75">
      <c r="E66" s="1"/>
    </row>
    <row r="67" ht="12.75">
      <c r="E67" s="1"/>
    </row>
    <row r="68" ht="12.75">
      <c r="E68" s="1"/>
    </row>
    <row r="69" ht="12.75">
      <c r="E69" s="1"/>
    </row>
    <row r="70" ht="12.75">
      <c r="E70" s="1"/>
    </row>
    <row r="71" ht="12.75">
      <c r="E71" s="1"/>
    </row>
    <row r="72" ht="12.75">
      <c r="E72" s="1"/>
    </row>
    <row r="73" ht="12.75">
      <c r="E73" s="1"/>
    </row>
    <row r="74" ht="12.75">
      <c r="E74" s="1"/>
    </row>
    <row r="75" ht="12.75">
      <c r="E75" s="1"/>
    </row>
    <row r="76" ht="12.75">
      <c r="E76" s="1"/>
    </row>
    <row r="77" ht="12.75">
      <c r="E77" s="1"/>
    </row>
    <row r="78" ht="12.75">
      <c r="E78" s="1"/>
    </row>
    <row r="79" ht="12.75">
      <c r="E79" s="1"/>
    </row>
    <row r="80" ht="12.75">
      <c r="E80" s="1"/>
    </row>
    <row r="81" ht="12.75">
      <c r="E81" s="1"/>
    </row>
    <row r="82" ht="12.75">
      <c r="E82" s="1"/>
    </row>
    <row r="83" ht="12.75">
      <c r="E83" s="1"/>
    </row>
    <row r="84" ht="12.75">
      <c r="E84" s="1"/>
    </row>
    <row r="85" ht="12.75">
      <c r="E85" s="1"/>
    </row>
    <row r="86" ht="12.75">
      <c r="E86" s="1"/>
    </row>
    <row r="87" ht="12.75">
      <c r="E87" s="1"/>
    </row>
    <row r="88" ht="12.75">
      <c r="E88" s="1"/>
    </row>
    <row r="89" ht="12.75">
      <c r="E89" s="1"/>
    </row>
    <row r="90" ht="12.75">
      <c r="E90" s="1"/>
    </row>
    <row r="91" ht="12.75">
      <c r="E91" s="1"/>
    </row>
    <row r="92" ht="12.75">
      <c r="E92" s="1"/>
    </row>
    <row r="93" ht="12.75">
      <c r="E93" s="1"/>
    </row>
    <row r="94" ht="12.75">
      <c r="E94" s="1"/>
    </row>
    <row r="95" ht="12.75">
      <c r="E95" s="1"/>
    </row>
    <row r="96" ht="12.75">
      <c r="E96" s="1"/>
    </row>
    <row r="97" ht="12.75">
      <c r="E97" s="1"/>
    </row>
    <row r="98" ht="12.75">
      <c r="E98" s="1"/>
    </row>
    <row r="99" ht="12.75">
      <c r="E99" s="1"/>
    </row>
    <row r="100" ht="12.75">
      <c r="E100" s="1"/>
    </row>
    <row r="101" ht="12.75">
      <c r="E101" s="1"/>
    </row>
    <row r="102" ht="12.75">
      <c r="E102" s="1"/>
    </row>
    <row r="103" ht="12.75">
      <c r="E103" s="1"/>
    </row>
    <row r="104" ht="12.75">
      <c r="E104" s="1"/>
    </row>
    <row r="105" ht="12.75">
      <c r="E105" s="1"/>
    </row>
    <row r="106" ht="12.75">
      <c r="E106" s="1"/>
    </row>
    <row r="107" ht="12.75">
      <c r="E107" s="1"/>
    </row>
    <row r="108" ht="12.75">
      <c r="E108" s="1"/>
    </row>
    <row r="109" ht="12.75">
      <c r="E109" s="1"/>
    </row>
    <row r="110" ht="12.75">
      <c r="E110" s="1"/>
    </row>
    <row r="111" ht="12.75">
      <c r="E111" s="1"/>
    </row>
    <row r="112" ht="12.75">
      <c r="E112" s="1"/>
    </row>
  </sheetData>
  <sheetProtection/>
  <mergeCells count="1">
    <mergeCell ref="A3:D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70" r:id="rId1"/>
  <customProperties>
    <customPr name="DVSECTION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I88"/>
  <sheetViews>
    <sheetView zoomScalePageLayoutView="0" workbookViewId="0" topLeftCell="A1">
      <selection activeCell="J21" sqref="J21"/>
    </sheetView>
  </sheetViews>
  <sheetFormatPr defaultColWidth="11.421875" defaultRowHeight="12.75"/>
  <cols>
    <col min="1" max="1" width="15.421875" style="0" customWidth="1"/>
    <col min="2" max="2" width="73.8515625" style="0" customWidth="1"/>
    <col min="3" max="3" width="10.00390625" style="0" customWidth="1"/>
    <col min="4" max="4" width="11.7109375" style="0" bestFit="1" customWidth="1"/>
  </cols>
  <sheetData>
    <row r="1" spans="2:3" ht="13.5">
      <c r="B1" s="5"/>
      <c r="C1" s="5"/>
    </row>
    <row r="2" spans="2:3" ht="13.5">
      <c r="B2" s="5"/>
      <c r="C2" s="5"/>
    </row>
    <row r="3" spans="1:4" ht="20.25" customHeight="1">
      <c r="A3" s="45" t="s">
        <v>282</v>
      </c>
      <c r="B3" s="45"/>
      <c r="C3" s="45"/>
      <c r="D3" s="45"/>
    </row>
    <row r="4" spans="2:4" ht="18">
      <c r="B4" s="44"/>
      <c r="C4" s="44"/>
      <c r="D4" s="2"/>
    </row>
    <row r="5" spans="2:3" ht="13.5">
      <c r="B5" s="6"/>
      <c r="C5" s="6"/>
    </row>
    <row r="6" spans="2:3" ht="14.25" thickBot="1">
      <c r="B6" s="6"/>
      <c r="C6" s="6"/>
    </row>
    <row r="7" spans="2:3" ht="14.25" hidden="1" thickBot="1">
      <c r="B7" s="6"/>
      <c r="C7" s="6"/>
    </row>
    <row r="8" spans="1:5" ht="28.5" customHeight="1">
      <c r="A8" s="17" t="s">
        <v>2</v>
      </c>
      <c r="B8" s="18" t="s">
        <v>0</v>
      </c>
      <c r="C8" s="19" t="s">
        <v>3</v>
      </c>
      <c r="D8" s="20" t="s">
        <v>1</v>
      </c>
      <c r="E8" s="12"/>
    </row>
    <row r="9" spans="1:6" ht="19.5" customHeight="1">
      <c r="A9" s="34" t="s">
        <v>117</v>
      </c>
      <c r="B9" s="35" t="s">
        <v>118</v>
      </c>
      <c r="C9" s="35">
        <v>21</v>
      </c>
      <c r="D9" s="30">
        <v>3</v>
      </c>
      <c r="E9" s="13"/>
      <c r="F9" s="9"/>
    </row>
    <row r="10" spans="1:6" ht="19.5" customHeight="1">
      <c r="A10" s="34" t="s">
        <v>119</v>
      </c>
      <c r="B10" s="35" t="s">
        <v>295</v>
      </c>
      <c r="C10" s="35">
        <v>18</v>
      </c>
      <c r="D10" s="30">
        <v>4</v>
      </c>
      <c r="E10" s="13"/>
      <c r="F10" s="9"/>
    </row>
    <row r="11" spans="1:6" ht="19.5" customHeight="1">
      <c r="A11" s="34" t="s">
        <v>120</v>
      </c>
      <c r="B11" s="35" t="s">
        <v>121</v>
      </c>
      <c r="C11" s="35">
        <v>18</v>
      </c>
      <c r="D11" s="30">
        <v>4</v>
      </c>
      <c r="E11" s="13"/>
      <c r="F11" s="9"/>
    </row>
    <row r="12" spans="1:6" ht="19.5" customHeight="1">
      <c r="A12" s="34" t="s">
        <v>122</v>
      </c>
      <c r="B12" s="35" t="s">
        <v>123</v>
      </c>
      <c r="C12" s="35">
        <v>42</v>
      </c>
      <c r="D12" s="30">
        <v>6</v>
      </c>
      <c r="E12" s="13"/>
      <c r="F12" s="9"/>
    </row>
    <row r="13" spans="1:6" ht="19.5" customHeight="1">
      <c r="A13" s="34" t="s">
        <v>127</v>
      </c>
      <c r="B13" s="35" t="s">
        <v>128</v>
      </c>
      <c r="C13" s="35">
        <v>18</v>
      </c>
      <c r="D13" s="33">
        <v>3</v>
      </c>
      <c r="E13" s="13"/>
      <c r="F13" s="9"/>
    </row>
    <row r="14" spans="1:6" ht="19.5" customHeight="1">
      <c r="A14" s="34" t="s">
        <v>131</v>
      </c>
      <c r="B14" s="35" t="s">
        <v>132</v>
      </c>
      <c r="C14" s="35">
        <v>18</v>
      </c>
      <c r="D14" s="33">
        <v>4</v>
      </c>
      <c r="E14" s="13"/>
      <c r="F14" s="9"/>
    </row>
    <row r="15" spans="1:6" ht="19.5" customHeight="1">
      <c r="A15" s="36" t="s">
        <v>134</v>
      </c>
      <c r="B15" s="35" t="s">
        <v>133</v>
      </c>
      <c r="C15" s="35">
        <v>26</v>
      </c>
      <c r="D15" s="33">
        <v>4</v>
      </c>
      <c r="E15" s="13"/>
      <c r="F15" s="9"/>
    </row>
    <row r="16" spans="1:6" ht="19.5" customHeight="1">
      <c r="A16" s="34" t="s">
        <v>135</v>
      </c>
      <c r="B16" s="35" t="s">
        <v>136</v>
      </c>
      <c r="C16" s="35">
        <v>21</v>
      </c>
      <c r="D16" s="33">
        <v>3</v>
      </c>
      <c r="E16" s="13"/>
      <c r="F16" s="9"/>
    </row>
    <row r="17" spans="1:6" ht="19.5" customHeight="1">
      <c r="A17" s="34" t="s">
        <v>137</v>
      </c>
      <c r="B17" s="35" t="s">
        <v>138</v>
      </c>
      <c r="C17" s="35">
        <v>30</v>
      </c>
      <c r="D17" s="33">
        <v>4</v>
      </c>
      <c r="E17" s="13"/>
      <c r="F17" s="9"/>
    </row>
    <row r="18" spans="1:6" ht="19.5" customHeight="1">
      <c r="A18" s="34" t="s">
        <v>142</v>
      </c>
      <c r="B18" s="35" t="s">
        <v>141</v>
      </c>
      <c r="C18" s="35">
        <v>48</v>
      </c>
      <c r="D18" s="33">
        <v>5</v>
      </c>
      <c r="E18" s="13"/>
      <c r="F18" s="9"/>
    </row>
    <row r="19" spans="1:5" ht="19.5" customHeight="1">
      <c r="A19" s="7"/>
      <c r="B19" s="3"/>
      <c r="C19" s="3"/>
      <c r="D19" s="7"/>
      <c r="E19" s="1"/>
    </row>
    <row r="20" spans="2:5" ht="19.5" customHeight="1" hidden="1">
      <c r="B20" s="8"/>
      <c r="C20" s="8"/>
      <c r="D20" s="9"/>
      <c r="E20" s="10"/>
    </row>
    <row r="21" spans="2:5" ht="19.5" customHeight="1">
      <c r="B21" s="11"/>
      <c r="C21" s="11"/>
      <c r="D21" s="9"/>
      <c r="E21" s="10"/>
    </row>
    <row r="22" spans="1:5" ht="19.5" customHeight="1">
      <c r="A22" s="41" t="s">
        <v>302</v>
      </c>
      <c r="B22" s="4"/>
      <c r="C22" s="4"/>
      <c r="E22" s="1"/>
    </row>
    <row r="23" spans="1:6" ht="19.5" customHeight="1">
      <c r="A23" s="21" t="s">
        <v>115</v>
      </c>
      <c r="B23" s="16" t="s">
        <v>116</v>
      </c>
      <c r="C23" s="16">
        <v>18</v>
      </c>
      <c r="D23" s="28">
        <v>2</v>
      </c>
      <c r="E23" s="13"/>
      <c r="F23" s="9"/>
    </row>
    <row r="24" spans="1:6" ht="19.5" customHeight="1">
      <c r="A24" s="21" t="s">
        <v>124</v>
      </c>
      <c r="B24" s="16" t="s">
        <v>125</v>
      </c>
      <c r="C24" s="16">
        <v>18</v>
      </c>
      <c r="D24" s="30">
        <v>2</v>
      </c>
      <c r="E24" s="13"/>
      <c r="F24" s="9"/>
    </row>
    <row r="25" spans="1:9" ht="19.5" customHeight="1">
      <c r="A25" s="22" t="s">
        <v>281</v>
      </c>
      <c r="B25" s="16" t="s">
        <v>126</v>
      </c>
      <c r="C25" s="16">
        <v>18</v>
      </c>
      <c r="D25" s="30">
        <v>2</v>
      </c>
      <c r="E25" s="13"/>
      <c r="F25" s="9"/>
      <c r="H25" s="14" t="s">
        <v>46</v>
      </c>
      <c r="I25" t="s">
        <v>46</v>
      </c>
    </row>
    <row r="26" spans="1:6" ht="19.5" customHeight="1">
      <c r="A26" s="21" t="s">
        <v>129</v>
      </c>
      <c r="B26" s="16" t="s">
        <v>130</v>
      </c>
      <c r="C26" s="16">
        <v>18</v>
      </c>
      <c r="D26" s="31">
        <v>2</v>
      </c>
      <c r="E26" s="13"/>
      <c r="F26" s="9"/>
    </row>
    <row r="27" spans="1:6" ht="19.5" customHeight="1">
      <c r="A27" s="21" t="s">
        <v>139</v>
      </c>
      <c r="B27" s="16" t="s">
        <v>140</v>
      </c>
      <c r="C27" s="16">
        <v>12</v>
      </c>
      <c r="D27" s="31">
        <v>1</v>
      </c>
      <c r="E27" s="13"/>
      <c r="F27" s="9"/>
    </row>
    <row r="28" spans="1:6" ht="19.5" customHeight="1" thickBot="1">
      <c r="A28" s="23" t="s">
        <v>144</v>
      </c>
      <c r="B28" s="24" t="s">
        <v>143</v>
      </c>
      <c r="C28" s="24">
        <v>15</v>
      </c>
      <c r="D28" s="32">
        <v>1.5</v>
      </c>
      <c r="E28" s="13"/>
      <c r="F28" s="9"/>
    </row>
    <row r="29" spans="2:5" ht="19.5" customHeight="1">
      <c r="B29" s="4"/>
      <c r="C29" s="4"/>
      <c r="E29" s="1"/>
    </row>
    <row r="30" spans="2:5" ht="19.5" customHeight="1">
      <c r="B30" s="4"/>
      <c r="C30" s="4"/>
      <c r="E30" s="1"/>
    </row>
    <row r="31" spans="2:5" ht="19.5" customHeight="1">
      <c r="B31" s="4"/>
      <c r="C31" s="4"/>
      <c r="E31" s="1"/>
    </row>
    <row r="32" spans="2:5" ht="19.5" customHeight="1">
      <c r="B32" s="4"/>
      <c r="C32" s="4"/>
      <c r="E32" s="1"/>
    </row>
    <row r="33" spans="2:5" ht="19.5" customHeight="1">
      <c r="B33" s="4"/>
      <c r="C33" s="4"/>
      <c r="E33" s="1"/>
    </row>
    <row r="34" ht="12.75">
      <c r="E34" s="1"/>
    </row>
    <row r="35" ht="12.75">
      <c r="E35" s="1"/>
    </row>
    <row r="36" ht="12.75">
      <c r="E36" s="1"/>
    </row>
    <row r="37" ht="12.75">
      <c r="E37" s="1"/>
    </row>
    <row r="38" ht="12.75">
      <c r="E38" s="1"/>
    </row>
    <row r="39" ht="12.75">
      <c r="E39" s="1"/>
    </row>
    <row r="40" ht="12.75">
      <c r="E40" s="1"/>
    </row>
    <row r="41" ht="12.75">
      <c r="E41" s="1"/>
    </row>
    <row r="42" ht="12.75">
      <c r="E42" s="1"/>
    </row>
    <row r="43" ht="12.75">
      <c r="E43" s="1"/>
    </row>
    <row r="44" ht="12.75">
      <c r="E44" s="1"/>
    </row>
    <row r="45" ht="12.75">
      <c r="E45" s="1"/>
    </row>
    <row r="46" ht="12.75">
      <c r="E46" s="1"/>
    </row>
    <row r="47" ht="12.75">
      <c r="E47" s="1"/>
    </row>
    <row r="48" ht="12.75">
      <c r="E48" s="1"/>
    </row>
    <row r="49" ht="12.75">
      <c r="E49" s="1"/>
    </row>
    <row r="50" ht="12.75">
      <c r="E50" s="1"/>
    </row>
    <row r="51" ht="12.75">
      <c r="E51" s="1"/>
    </row>
    <row r="52" ht="12.75">
      <c r="E52" s="1"/>
    </row>
    <row r="53" ht="12.75">
      <c r="E53" s="1"/>
    </row>
    <row r="54" ht="12.75">
      <c r="E54" s="1"/>
    </row>
    <row r="55" ht="12.75">
      <c r="E55" s="1"/>
    </row>
    <row r="56" ht="12.75">
      <c r="E56" s="1"/>
    </row>
    <row r="57" ht="12.75">
      <c r="E57" s="1"/>
    </row>
    <row r="58" ht="12.75">
      <c r="E58" s="1"/>
    </row>
    <row r="59" ht="12.75">
      <c r="E59" s="1"/>
    </row>
    <row r="60" ht="12.75">
      <c r="E60" s="1"/>
    </row>
    <row r="61" ht="12.75">
      <c r="E61" s="1"/>
    </row>
    <row r="62" ht="12.75">
      <c r="E62" s="1"/>
    </row>
    <row r="63" ht="12.75">
      <c r="E63" s="1"/>
    </row>
    <row r="64" ht="12.75">
      <c r="E64" s="1"/>
    </row>
    <row r="65" ht="12.75">
      <c r="E65" s="1"/>
    </row>
    <row r="66" ht="12.75">
      <c r="E66" s="1"/>
    </row>
    <row r="67" ht="12.75">
      <c r="E67" s="1"/>
    </row>
    <row r="68" ht="12.75">
      <c r="E68" s="1"/>
    </row>
    <row r="69" ht="12.75">
      <c r="E69" s="1"/>
    </row>
    <row r="70" ht="12.75">
      <c r="E70" s="1"/>
    </row>
    <row r="71" ht="12.75">
      <c r="E71" s="1"/>
    </row>
    <row r="72" ht="12.75">
      <c r="E72" s="1"/>
    </row>
    <row r="73" ht="12.75">
      <c r="E73" s="1"/>
    </row>
    <row r="74" ht="12.75">
      <c r="E74" s="1"/>
    </row>
    <row r="75" ht="12.75">
      <c r="E75" s="1"/>
    </row>
    <row r="76" ht="12.75">
      <c r="E76" s="1"/>
    </row>
    <row r="77" ht="12.75">
      <c r="E77" s="1"/>
    </row>
    <row r="78" ht="12.75">
      <c r="E78" s="1"/>
    </row>
    <row r="79" ht="12.75">
      <c r="E79" s="1"/>
    </row>
    <row r="80" ht="12.75">
      <c r="E80" s="1"/>
    </row>
    <row r="81" ht="12.75">
      <c r="E81" s="1"/>
    </row>
    <row r="82" ht="12.75">
      <c r="E82" s="1"/>
    </row>
    <row r="83" ht="12.75">
      <c r="E83" s="1"/>
    </row>
    <row r="84" ht="12.75">
      <c r="E84" s="1"/>
    </row>
    <row r="85" ht="12.75">
      <c r="E85" s="1"/>
    </row>
    <row r="86" ht="12.75">
      <c r="E86" s="1"/>
    </row>
    <row r="87" ht="12.75">
      <c r="E87" s="1"/>
    </row>
    <row r="88" ht="12.75">
      <c r="E88" s="1"/>
    </row>
  </sheetData>
  <sheetProtection/>
  <mergeCells count="2">
    <mergeCell ref="B4:C4"/>
    <mergeCell ref="A3:D3"/>
  </mergeCells>
  <printOptions/>
  <pageMargins left="0.787401575" right="0.787401575" top="0.984251969" bottom="0.984251969" header="0.4921259845" footer="0.4921259845"/>
  <pageSetup orientation="portrait" paperSize="9"/>
  <customProperties>
    <customPr name="DVSECTION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dimension ref="A1:IV2"/>
  <sheetViews>
    <sheetView zoomScalePageLayoutView="0" workbookViewId="0" topLeftCell="A1">
      <selection activeCell="HN2" sqref="HN2"/>
    </sheetView>
  </sheetViews>
  <sheetFormatPr defaultColWidth="11.421875" defaultRowHeight="12.75"/>
  <sheetData>
    <row r="1" spans="1:256" ht="12.75">
      <c r="A1">
        <f>IF('YEAR 1'!1:1,"AAAAAEX9PwA=",0)</f>
        <v>0</v>
      </c>
      <c r="B1" t="e">
        <f>AND('YEAR 1'!A1,"AAAAAEX9PwE=")</f>
        <v>#VALUE!</v>
      </c>
      <c r="C1" t="e">
        <f>AND('YEAR 1'!B1,"AAAAAEX9PwI=")</f>
        <v>#VALUE!</v>
      </c>
      <c r="D1" t="e">
        <f>AND('YEAR 1'!C1,"AAAAAEX9PwM=")</f>
        <v>#VALUE!</v>
      </c>
      <c r="E1" t="e">
        <f>AND('YEAR 1'!#REF!,"AAAAAEX9PwQ=")</f>
        <v>#REF!</v>
      </c>
      <c r="F1" t="e">
        <f>AND('YEAR 1'!#REF!,"AAAAAEX9PwU=")</f>
        <v>#REF!</v>
      </c>
      <c r="G1" t="e">
        <f>AND('YEAR 1'!D1,"AAAAAEX9PwY=")</f>
        <v>#VALUE!</v>
      </c>
      <c r="H1" t="e">
        <f>AND('YEAR 1'!E1,"AAAAAEX9Pwc=")</f>
        <v>#VALUE!</v>
      </c>
      <c r="I1" t="e">
        <f>AND('YEAR 1'!F1,"AAAAAEX9Pwg=")</f>
        <v>#VALUE!</v>
      </c>
      <c r="J1">
        <f>IF('YEAR 1'!2:2,"AAAAAEX9Pwk=",0)</f>
        <v>0</v>
      </c>
      <c r="K1" t="e">
        <f>AND('YEAR 1'!A2,"AAAAAEX9Pwo=")</f>
        <v>#VALUE!</v>
      </c>
      <c r="L1" t="e">
        <f>AND('YEAR 1'!B2,"AAAAAEX9Pws=")</f>
        <v>#VALUE!</v>
      </c>
      <c r="M1" t="e">
        <f>AND('YEAR 1'!C2,"AAAAAEX9Pww=")</f>
        <v>#VALUE!</v>
      </c>
      <c r="N1" t="e">
        <f>AND('YEAR 1'!#REF!,"AAAAAEX9Pw0=")</f>
        <v>#REF!</v>
      </c>
      <c r="O1" t="e">
        <f>AND('YEAR 1'!#REF!,"AAAAAEX9Pw4=")</f>
        <v>#REF!</v>
      </c>
      <c r="P1" t="e">
        <f>AND('YEAR 1'!D2,"AAAAAEX9Pw8=")</f>
        <v>#VALUE!</v>
      </c>
      <c r="Q1" t="e">
        <f>AND('YEAR 1'!E2,"AAAAAEX9PxA=")</f>
        <v>#VALUE!</v>
      </c>
      <c r="R1" t="e">
        <f>AND('YEAR 1'!F2,"AAAAAEX9PxE=")</f>
        <v>#VALUE!</v>
      </c>
      <c r="S1" t="e">
        <f>IF('YEAR 1'!#REF!,"AAAAAEX9PxI=",0)</f>
        <v>#REF!</v>
      </c>
      <c r="T1" t="e">
        <f>AND('YEAR 1'!#REF!,"AAAAAEX9PxM=")</f>
        <v>#REF!</v>
      </c>
      <c r="U1" t="e">
        <f>AND('YEAR 1'!#REF!,"AAAAAEX9PxQ=")</f>
        <v>#REF!</v>
      </c>
      <c r="V1" t="e">
        <f>AND('YEAR 1'!#REF!,"AAAAAEX9PxU=")</f>
        <v>#REF!</v>
      </c>
      <c r="W1" t="e">
        <f>AND('YEAR 1'!#REF!,"AAAAAEX9PxY=")</f>
        <v>#REF!</v>
      </c>
      <c r="X1" t="e">
        <f>AND('YEAR 1'!#REF!,"AAAAAEX9Pxc=")</f>
        <v>#REF!</v>
      </c>
      <c r="Y1" t="e">
        <f>AND('YEAR 1'!#REF!,"AAAAAEX9Pxg=")</f>
        <v>#REF!</v>
      </c>
      <c r="Z1" t="e">
        <f>AND('YEAR 1'!#REF!,"AAAAAEX9Pxk=")</f>
        <v>#REF!</v>
      </c>
      <c r="AA1" t="e">
        <f>AND('YEAR 1'!#REF!,"AAAAAEX9Pxo=")</f>
        <v>#REF!</v>
      </c>
      <c r="AB1" t="e">
        <f>IF('YEAR 1'!#REF!,"AAAAAEX9Pxs=",0)</f>
        <v>#REF!</v>
      </c>
      <c r="AC1" t="e">
        <f>AND('YEAR 1'!#REF!,"AAAAAEX9Pxw=")</f>
        <v>#REF!</v>
      </c>
      <c r="AD1" t="e">
        <f>AND('YEAR 1'!#REF!,"AAAAAEX9Px0=")</f>
        <v>#REF!</v>
      </c>
      <c r="AE1" t="e">
        <f>AND('YEAR 1'!#REF!,"AAAAAEX9Px4=")</f>
        <v>#REF!</v>
      </c>
      <c r="AF1" t="e">
        <f>AND('YEAR 1'!#REF!,"AAAAAEX9Px8=")</f>
        <v>#REF!</v>
      </c>
      <c r="AG1" t="e">
        <f>AND('YEAR 1'!#REF!,"AAAAAEX9PyA=")</f>
        <v>#REF!</v>
      </c>
      <c r="AH1" t="e">
        <f>AND('YEAR 1'!#REF!,"AAAAAEX9PyE=")</f>
        <v>#REF!</v>
      </c>
      <c r="AI1" t="e">
        <f>AND('YEAR 1'!#REF!,"AAAAAEX9PyI=")</f>
        <v>#REF!</v>
      </c>
      <c r="AJ1" t="e">
        <f>AND('YEAR 1'!#REF!,"AAAAAEX9PyM=")</f>
        <v>#REF!</v>
      </c>
      <c r="AK1" t="e">
        <f>IF('YEAR 1'!#REF!,"AAAAAEX9PyQ=",0)</f>
        <v>#REF!</v>
      </c>
      <c r="AL1" t="e">
        <f>AND('YEAR 1'!#REF!,"AAAAAEX9PyU=")</f>
        <v>#REF!</v>
      </c>
      <c r="AM1" t="e">
        <f>AND('YEAR 1'!#REF!,"AAAAAEX9PyY=")</f>
        <v>#REF!</v>
      </c>
      <c r="AN1" t="e">
        <f>AND('YEAR 1'!#REF!,"AAAAAEX9Pyc=")</f>
        <v>#REF!</v>
      </c>
      <c r="AO1" t="e">
        <f>AND('YEAR 1'!#REF!,"AAAAAEX9Pyg=")</f>
        <v>#REF!</v>
      </c>
      <c r="AP1" t="e">
        <f>AND('YEAR 1'!#REF!,"AAAAAEX9Pyk=")</f>
        <v>#REF!</v>
      </c>
      <c r="AQ1" t="e">
        <f>AND('YEAR 1'!#REF!,"AAAAAEX9Pyo=")</f>
        <v>#REF!</v>
      </c>
      <c r="AR1" t="e">
        <f>AND('YEAR 1'!#REF!,"AAAAAEX9Pys=")</f>
        <v>#REF!</v>
      </c>
      <c r="AS1" t="e">
        <f>AND('YEAR 1'!#REF!,"AAAAAEX9Pyw=")</f>
        <v>#REF!</v>
      </c>
      <c r="AT1" t="e">
        <f>IF('YEAR 1'!#REF!,"AAAAAEX9Py0=",0)</f>
        <v>#REF!</v>
      </c>
      <c r="AU1" t="e">
        <f>AND('YEAR 1'!#REF!,"AAAAAEX9Py4=")</f>
        <v>#REF!</v>
      </c>
      <c r="AV1" t="e">
        <f>AND('YEAR 1'!#REF!,"AAAAAEX9Py8=")</f>
        <v>#REF!</v>
      </c>
      <c r="AW1" t="e">
        <f>AND('YEAR 1'!#REF!,"AAAAAEX9PzA=")</f>
        <v>#REF!</v>
      </c>
      <c r="AX1" t="e">
        <f>AND('YEAR 1'!#REF!,"AAAAAEX9PzE=")</f>
        <v>#REF!</v>
      </c>
      <c r="AY1" t="e">
        <f>AND('YEAR 1'!#REF!,"AAAAAEX9PzI=")</f>
        <v>#REF!</v>
      </c>
      <c r="AZ1" t="e">
        <f>AND('YEAR 1'!#REF!,"AAAAAEX9PzM=")</f>
        <v>#REF!</v>
      </c>
      <c r="BA1" t="e">
        <f>AND('YEAR 1'!#REF!,"AAAAAEX9PzQ=")</f>
        <v>#REF!</v>
      </c>
      <c r="BB1" t="e">
        <f>AND('YEAR 1'!#REF!,"AAAAAEX9PzU=")</f>
        <v>#REF!</v>
      </c>
      <c r="BC1" t="e">
        <f>IF('YEAR 1'!#REF!,"AAAAAEX9PzY=",0)</f>
        <v>#REF!</v>
      </c>
      <c r="BD1" t="e">
        <f>AND('YEAR 1'!#REF!,"AAAAAEX9Pzc=")</f>
        <v>#REF!</v>
      </c>
      <c r="BE1" t="e">
        <f>AND('YEAR 1'!#REF!,"AAAAAEX9Pzg=")</f>
        <v>#REF!</v>
      </c>
      <c r="BF1" t="e">
        <f>AND('YEAR 1'!#REF!,"AAAAAEX9Pzk=")</f>
        <v>#REF!</v>
      </c>
      <c r="BG1" t="e">
        <f>AND('YEAR 1'!#REF!,"AAAAAEX9Pzo=")</f>
        <v>#REF!</v>
      </c>
      <c r="BH1" t="e">
        <f>AND('YEAR 1'!#REF!,"AAAAAEX9Pzs=")</f>
        <v>#REF!</v>
      </c>
      <c r="BI1" t="e">
        <f>AND('YEAR 1'!#REF!,"AAAAAEX9Pzw=")</f>
        <v>#REF!</v>
      </c>
      <c r="BJ1" t="e">
        <f>AND('YEAR 1'!#REF!,"AAAAAEX9Pz0=")</f>
        <v>#REF!</v>
      </c>
      <c r="BK1" t="e">
        <f>AND('YEAR 1'!#REF!,"AAAAAEX9Pz4=")</f>
        <v>#REF!</v>
      </c>
      <c r="BL1" t="e">
        <f>IF('YEAR 1'!#REF!,"AAAAAEX9Pz8=",0)</f>
        <v>#REF!</v>
      </c>
      <c r="BM1" t="e">
        <f>AND('YEAR 1'!#REF!,"AAAAAEX9P0A=")</f>
        <v>#REF!</v>
      </c>
      <c r="BN1" t="e">
        <f>AND('YEAR 1'!#REF!,"AAAAAEX9P0E=")</f>
        <v>#REF!</v>
      </c>
      <c r="BO1" t="e">
        <f>AND('YEAR 1'!#REF!,"AAAAAEX9P0I=")</f>
        <v>#REF!</v>
      </c>
      <c r="BP1" t="e">
        <f>AND('YEAR 1'!#REF!,"AAAAAEX9P0M=")</f>
        <v>#REF!</v>
      </c>
      <c r="BQ1" t="e">
        <f>AND('YEAR 1'!#REF!,"AAAAAEX9P0Q=")</f>
        <v>#REF!</v>
      </c>
      <c r="BR1" t="e">
        <f>AND('YEAR 1'!#REF!,"AAAAAEX9P0U=")</f>
        <v>#REF!</v>
      </c>
      <c r="BS1" t="e">
        <f>AND('YEAR 1'!#REF!,"AAAAAEX9P0Y=")</f>
        <v>#REF!</v>
      </c>
      <c r="BT1" t="e">
        <f>AND('YEAR 1'!#REF!,"AAAAAEX9P0c=")</f>
        <v>#REF!</v>
      </c>
      <c r="BU1" t="e">
        <f>IF('YEAR 1'!#REF!,"AAAAAEX9P0g=",0)</f>
        <v>#REF!</v>
      </c>
      <c r="BV1" t="e">
        <f>AND('YEAR 1'!#REF!,"AAAAAEX9P0k=")</f>
        <v>#REF!</v>
      </c>
      <c r="BW1" t="e">
        <f>AND('YEAR 1'!#REF!,"AAAAAEX9P0o=")</f>
        <v>#REF!</v>
      </c>
      <c r="BX1" t="e">
        <f>AND('YEAR 1'!#REF!,"AAAAAEX9P0s=")</f>
        <v>#REF!</v>
      </c>
      <c r="BY1" t="e">
        <f>AND('YEAR 1'!#REF!,"AAAAAEX9P0w=")</f>
        <v>#REF!</v>
      </c>
      <c r="BZ1" t="e">
        <f>AND('YEAR 1'!#REF!,"AAAAAEX9P00=")</f>
        <v>#REF!</v>
      </c>
      <c r="CA1" t="e">
        <f>AND('YEAR 1'!#REF!,"AAAAAEX9P04=")</f>
        <v>#REF!</v>
      </c>
      <c r="CB1" t="e">
        <f>AND('YEAR 1'!#REF!,"AAAAAEX9P08=")</f>
        <v>#REF!</v>
      </c>
      <c r="CC1" t="e">
        <f>AND('YEAR 1'!#REF!,"AAAAAEX9P1A=")</f>
        <v>#REF!</v>
      </c>
      <c r="CD1" t="e">
        <f>IF('YEAR 1'!#REF!,"AAAAAEX9P1E=",0)</f>
        <v>#REF!</v>
      </c>
      <c r="CE1" t="e">
        <f>AND('YEAR 1'!#REF!,"AAAAAEX9P1I=")</f>
        <v>#REF!</v>
      </c>
      <c r="CF1" t="e">
        <f>AND('YEAR 1'!#REF!,"AAAAAEX9P1M=")</f>
        <v>#REF!</v>
      </c>
      <c r="CG1" t="e">
        <f>AND('YEAR 1'!#REF!,"AAAAAEX9P1Q=")</f>
        <v>#REF!</v>
      </c>
      <c r="CH1" t="e">
        <f>AND('YEAR 1'!#REF!,"AAAAAEX9P1U=")</f>
        <v>#REF!</v>
      </c>
      <c r="CI1" t="e">
        <f>AND('YEAR 1'!#REF!,"AAAAAEX9P1Y=")</f>
        <v>#REF!</v>
      </c>
      <c r="CJ1" t="e">
        <f>AND('YEAR 1'!#REF!,"AAAAAEX9P1c=")</f>
        <v>#REF!</v>
      </c>
      <c r="CK1" t="e">
        <f>AND('YEAR 1'!#REF!,"AAAAAEX9P1g=")</f>
        <v>#REF!</v>
      </c>
      <c r="CL1" t="e">
        <f>AND('YEAR 1'!#REF!,"AAAAAEX9P1k=")</f>
        <v>#REF!</v>
      </c>
      <c r="CM1" t="e">
        <f>IF('YEAR 1'!#REF!,"AAAAAEX9P1o=",0)</f>
        <v>#REF!</v>
      </c>
      <c r="CN1" t="e">
        <f>AND('YEAR 1'!#REF!,"AAAAAEX9P1s=")</f>
        <v>#REF!</v>
      </c>
      <c r="CO1" t="e">
        <f>AND('YEAR 1'!#REF!,"AAAAAEX9P1w=")</f>
        <v>#REF!</v>
      </c>
      <c r="CP1" t="e">
        <f>AND('YEAR 1'!#REF!,"AAAAAEX9P10=")</f>
        <v>#REF!</v>
      </c>
      <c r="CQ1" t="e">
        <f>AND('YEAR 1'!#REF!,"AAAAAEX9P14=")</f>
        <v>#REF!</v>
      </c>
      <c r="CR1" t="e">
        <f>AND('YEAR 1'!#REF!,"AAAAAEX9P18=")</f>
        <v>#REF!</v>
      </c>
      <c r="CS1" t="e">
        <f>AND('YEAR 1'!#REF!,"AAAAAEX9P2A=")</f>
        <v>#REF!</v>
      </c>
      <c r="CT1" t="e">
        <f>AND('YEAR 1'!#REF!,"AAAAAEX9P2E=")</f>
        <v>#REF!</v>
      </c>
      <c r="CU1" t="e">
        <f>AND('YEAR 1'!#REF!,"AAAAAEX9P2I=")</f>
        <v>#REF!</v>
      </c>
      <c r="CV1">
        <f>IF('YEAR 1'!3:3,"AAAAAEX9P2M=",0)</f>
        <v>0</v>
      </c>
      <c r="CW1" t="e">
        <f>AND('YEAR 1'!#REF!,"AAAAAEX9P2Q=")</f>
        <v>#REF!</v>
      </c>
      <c r="CX1" t="e">
        <f>AND('YEAR 1'!A3,"AAAAAEX9P2U=")</f>
        <v>#VALUE!</v>
      </c>
      <c r="CY1" t="e">
        <f>AND('YEAR 1'!C3,"AAAAAEX9P2Y=")</f>
        <v>#VALUE!</v>
      </c>
      <c r="CZ1" t="e">
        <f>AND('YEAR 1'!#REF!,"AAAAAEX9P2c=")</f>
        <v>#REF!</v>
      </c>
      <c r="DA1" t="e">
        <f>AND('YEAR 1'!#REF!,"AAAAAEX9P2g=")</f>
        <v>#REF!</v>
      </c>
      <c r="DB1" t="e">
        <f>AND('YEAR 1'!D3,"AAAAAEX9P2k=")</f>
        <v>#VALUE!</v>
      </c>
      <c r="DC1" t="e">
        <f>AND('YEAR 1'!E3,"AAAAAEX9P2o=")</f>
        <v>#VALUE!</v>
      </c>
      <c r="DD1" t="e">
        <f>AND('YEAR 1'!F3,"AAAAAEX9P2s=")</f>
        <v>#VALUE!</v>
      </c>
      <c r="DE1">
        <f>IF('YEAR 1'!4:4,"AAAAAEX9P2w=",0)</f>
        <v>0</v>
      </c>
      <c r="DF1" t="e">
        <f>AND('YEAR 1'!A4,"AAAAAEX9P20=")</f>
        <v>#VALUE!</v>
      </c>
      <c r="DG1" t="e">
        <f>AND('YEAR 1'!B4,"AAAAAEX9P24=")</f>
        <v>#VALUE!</v>
      </c>
      <c r="DH1" t="e">
        <f>AND('YEAR 1'!C4,"AAAAAEX9P28=")</f>
        <v>#VALUE!</v>
      </c>
      <c r="DI1" t="e">
        <f>AND('YEAR 1'!#REF!,"AAAAAEX9P3A=")</f>
        <v>#REF!</v>
      </c>
      <c r="DJ1" t="e">
        <f>AND('YEAR 1'!#REF!,"AAAAAEX9P3E=")</f>
        <v>#REF!</v>
      </c>
      <c r="DK1" t="e">
        <f>AND('YEAR 1'!D4,"AAAAAEX9P3I=")</f>
        <v>#VALUE!</v>
      </c>
      <c r="DL1" t="e">
        <f>AND('YEAR 1'!E4,"AAAAAEX9P3M=")</f>
        <v>#VALUE!</v>
      </c>
      <c r="DM1" t="e">
        <f>AND('YEAR 1'!F4,"AAAAAEX9P3Q=")</f>
        <v>#VALUE!</v>
      </c>
      <c r="DN1">
        <f>IF('YEAR 1'!5:5,"AAAAAEX9P3U=",0)</f>
        <v>0</v>
      </c>
      <c r="DO1" t="e">
        <f>AND('YEAR 1'!A5,"AAAAAEX9P3Y=")</f>
        <v>#VALUE!</v>
      </c>
      <c r="DP1" t="e">
        <f>AND('YEAR 1'!B5,"AAAAAEX9P3c=")</f>
        <v>#VALUE!</v>
      </c>
      <c r="DQ1" t="e">
        <f>AND('YEAR 1'!C5,"AAAAAEX9P3g=")</f>
        <v>#VALUE!</v>
      </c>
      <c r="DR1" t="e">
        <f>AND('YEAR 1'!#REF!,"AAAAAEX9P3k=")</f>
        <v>#REF!</v>
      </c>
      <c r="DS1" t="e">
        <f>AND('YEAR 1'!#REF!,"AAAAAEX9P3o=")</f>
        <v>#REF!</v>
      </c>
      <c r="DT1" t="e">
        <f>AND('YEAR 1'!D5,"AAAAAEX9P3s=")</f>
        <v>#VALUE!</v>
      </c>
      <c r="DU1" t="e">
        <f>AND('YEAR 1'!E5,"AAAAAEX9P3w=")</f>
        <v>#VALUE!</v>
      </c>
      <c r="DV1" t="e">
        <f>AND('YEAR 1'!F5,"AAAAAEX9P30=")</f>
        <v>#VALUE!</v>
      </c>
      <c r="DW1">
        <f>IF('YEAR 1'!6:6,"AAAAAEX9P34=",0)</f>
        <v>0</v>
      </c>
      <c r="DX1" t="e">
        <f>AND('YEAR 1'!A6,"AAAAAEX9P38=")</f>
        <v>#VALUE!</v>
      </c>
      <c r="DY1" t="e">
        <f>AND('YEAR 1'!B6,"AAAAAEX9P4A=")</f>
        <v>#VALUE!</v>
      </c>
      <c r="DZ1" t="e">
        <f>AND('YEAR 1'!C6,"AAAAAEX9P4E=")</f>
        <v>#VALUE!</v>
      </c>
      <c r="EA1" t="e">
        <f>AND('YEAR 1'!#REF!,"AAAAAEX9P4I=")</f>
        <v>#REF!</v>
      </c>
      <c r="EB1" t="e">
        <f>AND('YEAR 1'!#REF!,"AAAAAEX9P4M=")</f>
        <v>#REF!</v>
      </c>
      <c r="EC1" t="e">
        <f>AND('YEAR 1'!D6,"AAAAAEX9P4Q=")</f>
        <v>#VALUE!</v>
      </c>
      <c r="ED1" t="e">
        <f>AND('YEAR 1'!E6,"AAAAAEX9P4U=")</f>
        <v>#VALUE!</v>
      </c>
      <c r="EE1" t="e">
        <f>AND('YEAR 1'!F6,"AAAAAEX9P4Y=")</f>
        <v>#VALUE!</v>
      </c>
      <c r="EF1">
        <f>IF('YEAR 1'!7:7,"AAAAAEX9P4c=",0)</f>
        <v>0</v>
      </c>
      <c r="EG1" t="e">
        <f>AND('YEAR 1'!A7,"AAAAAEX9P4g=")</f>
        <v>#VALUE!</v>
      </c>
      <c r="EH1" t="e">
        <f>AND('YEAR 1'!B7,"AAAAAEX9P4k=")</f>
        <v>#VALUE!</v>
      </c>
      <c r="EI1" t="e">
        <f>AND('YEAR 1'!C7,"AAAAAEX9P4o=")</f>
        <v>#VALUE!</v>
      </c>
      <c r="EJ1" t="e">
        <f>AND('YEAR 1'!#REF!,"AAAAAEX9P4s=")</f>
        <v>#REF!</v>
      </c>
      <c r="EK1" t="e">
        <f>AND('YEAR 1'!#REF!,"AAAAAEX9P4w=")</f>
        <v>#REF!</v>
      </c>
      <c r="EL1" t="e">
        <f>AND('YEAR 1'!D7,"AAAAAEX9P40=")</f>
        <v>#VALUE!</v>
      </c>
      <c r="EM1" t="e">
        <f>AND('YEAR 1'!E7,"AAAAAEX9P44=")</f>
        <v>#VALUE!</v>
      </c>
      <c r="EN1" t="e">
        <f>AND('YEAR 1'!F7,"AAAAAEX9P48=")</f>
        <v>#VALUE!</v>
      </c>
      <c r="EO1">
        <f>IF('YEAR 1'!8:8,"AAAAAEX9P5A=",0)</f>
        <v>0</v>
      </c>
      <c r="EP1" t="e">
        <f>AND('YEAR 1'!A8,"AAAAAEX9P5E=")</f>
        <v>#VALUE!</v>
      </c>
      <c r="EQ1" t="e">
        <f>AND('YEAR 1'!B8,"AAAAAEX9P5I=")</f>
        <v>#VALUE!</v>
      </c>
      <c r="ER1" t="e">
        <f>AND('YEAR 1'!C8,"AAAAAEX9P5M=")</f>
        <v>#VALUE!</v>
      </c>
      <c r="ES1" t="e">
        <f>AND('YEAR 1'!#REF!,"AAAAAEX9P5Q=")</f>
        <v>#REF!</v>
      </c>
      <c r="ET1" t="e">
        <f>AND('YEAR 1'!#REF!,"AAAAAEX9P5U=")</f>
        <v>#REF!</v>
      </c>
      <c r="EU1" t="e">
        <f>AND('YEAR 1'!D8,"AAAAAEX9P5Y=")</f>
        <v>#VALUE!</v>
      </c>
      <c r="EV1" t="e">
        <f>AND('YEAR 1'!E8,"AAAAAEX9P5c=")</f>
        <v>#VALUE!</v>
      </c>
      <c r="EW1" t="e">
        <f>AND('YEAR 1'!F8,"AAAAAEX9P5g=")</f>
        <v>#VALUE!</v>
      </c>
      <c r="EX1">
        <f>IF('YEAR 1'!9:9,"AAAAAEX9P5k=",0)</f>
        <v>0</v>
      </c>
      <c r="EY1" t="e">
        <f>AND('YEAR 1'!A9,"AAAAAEX9P5o=")</f>
        <v>#VALUE!</v>
      </c>
      <c r="EZ1" t="e">
        <f>AND('YEAR 1'!B9,"AAAAAEX9P5s=")</f>
        <v>#VALUE!</v>
      </c>
      <c r="FA1" t="e">
        <f>AND('YEAR 1'!C9,"AAAAAEX9P5w=")</f>
        <v>#VALUE!</v>
      </c>
      <c r="FB1" t="e">
        <f>AND('YEAR 1'!#REF!,"AAAAAEX9P50=")</f>
        <v>#REF!</v>
      </c>
      <c r="FC1" t="e">
        <f>AND('YEAR 1'!#REF!,"AAAAAEX9P54=")</f>
        <v>#REF!</v>
      </c>
      <c r="FD1" t="e">
        <f>AND('YEAR 1'!D9,"AAAAAEX9P58=")</f>
        <v>#VALUE!</v>
      </c>
      <c r="FE1" t="e">
        <f>AND('YEAR 1'!E9,"AAAAAEX9P6A=")</f>
        <v>#VALUE!</v>
      </c>
      <c r="FF1" t="e">
        <f>AND('YEAR 1'!F9,"AAAAAEX9P6E=")</f>
        <v>#VALUE!</v>
      </c>
      <c r="FG1">
        <f>IF('YEAR 1'!10:10,"AAAAAEX9P6I=",0)</f>
        <v>0</v>
      </c>
      <c r="FH1" t="e">
        <f>AND('YEAR 1'!A10,"AAAAAEX9P6M=")</f>
        <v>#VALUE!</v>
      </c>
      <c r="FI1" t="e">
        <f>AND('YEAR 1'!B10,"AAAAAEX9P6Q=")</f>
        <v>#VALUE!</v>
      </c>
      <c r="FJ1" t="e">
        <f>AND('YEAR 1'!C10,"AAAAAEX9P6U=")</f>
        <v>#VALUE!</v>
      </c>
      <c r="FK1" t="e">
        <f>AND('YEAR 1'!#REF!,"AAAAAEX9P6Y=")</f>
        <v>#REF!</v>
      </c>
      <c r="FL1" t="e">
        <f>AND('YEAR 1'!#REF!,"AAAAAEX9P6c=")</f>
        <v>#REF!</v>
      </c>
      <c r="FM1" t="e">
        <f>AND('YEAR 1'!D10,"AAAAAEX9P6g=")</f>
        <v>#VALUE!</v>
      </c>
      <c r="FN1" t="e">
        <f>AND('YEAR 1'!E10,"AAAAAEX9P6k=")</f>
        <v>#VALUE!</v>
      </c>
      <c r="FO1" t="e">
        <f>AND('YEAR 1'!F10,"AAAAAEX9P6o=")</f>
        <v>#VALUE!</v>
      </c>
      <c r="FP1">
        <f>IF('YEAR 1'!11:11,"AAAAAEX9P6s=",0)</f>
        <v>0</v>
      </c>
      <c r="FQ1" t="e">
        <f>AND('YEAR 1'!A11,"AAAAAEX9P6w=")</f>
        <v>#VALUE!</v>
      </c>
      <c r="FR1" t="e">
        <f>AND('YEAR 1'!B11,"AAAAAEX9P60=")</f>
        <v>#VALUE!</v>
      </c>
      <c r="FS1" t="e">
        <f>AND('YEAR 1'!C11,"AAAAAEX9P64=")</f>
        <v>#VALUE!</v>
      </c>
      <c r="FT1" t="e">
        <f>AND('YEAR 1'!#REF!,"AAAAAEX9P68=")</f>
        <v>#REF!</v>
      </c>
      <c r="FU1" t="e">
        <f>AND('YEAR 1'!#REF!,"AAAAAEX9P7A=")</f>
        <v>#REF!</v>
      </c>
      <c r="FV1" t="e">
        <f>AND('YEAR 1'!D11,"AAAAAEX9P7E=")</f>
        <v>#VALUE!</v>
      </c>
      <c r="FW1" t="e">
        <f>AND('YEAR 1'!E11,"AAAAAEX9P7I=")</f>
        <v>#VALUE!</v>
      </c>
      <c r="FX1" t="e">
        <f>AND('YEAR 1'!F11,"AAAAAEX9P7M=")</f>
        <v>#VALUE!</v>
      </c>
      <c r="FY1">
        <f>IF('YEAR 1'!12:12,"AAAAAEX9P7Q=",0)</f>
        <v>0</v>
      </c>
      <c r="FZ1" t="e">
        <f>AND('YEAR 1'!A12,"AAAAAEX9P7U=")</f>
        <v>#VALUE!</v>
      </c>
      <c r="GA1" t="e">
        <f>AND('YEAR 1'!B12,"AAAAAEX9P7Y=")</f>
        <v>#VALUE!</v>
      </c>
      <c r="GB1" t="e">
        <f>AND('YEAR 1'!C12,"AAAAAEX9P7c=")</f>
        <v>#VALUE!</v>
      </c>
      <c r="GC1" t="e">
        <f>AND('YEAR 1'!#REF!,"AAAAAEX9P7g=")</f>
        <v>#REF!</v>
      </c>
      <c r="GD1" t="e">
        <f>AND('YEAR 1'!#REF!,"AAAAAEX9P7k=")</f>
        <v>#REF!</v>
      </c>
      <c r="GE1" t="e">
        <f>AND('YEAR 1'!D12,"AAAAAEX9P7o=")</f>
        <v>#VALUE!</v>
      </c>
      <c r="GF1" t="e">
        <f>AND('YEAR 1'!E12,"AAAAAEX9P7s=")</f>
        <v>#VALUE!</v>
      </c>
      <c r="GG1" t="e">
        <f>AND('YEAR 1'!F12,"AAAAAEX9P7w=")</f>
        <v>#VALUE!</v>
      </c>
      <c r="GH1">
        <f>IF('YEAR 1'!13:13,"AAAAAEX9P70=",0)</f>
        <v>0</v>
      </c>
      <c r="GI1" t="e">
        <f>AND('YEAR 1'!A13,"AAAAAEX9P74=")</f>
        <v>#VALUE!</v>
      </c>
      <c r="GJ1" t="e">
        <f>AND('YEAR 1'!B13,"AAAAAEX9P78=")</f>
        <v>#VALUE!</v>
      </c>
      <c r="GK1" t="e">
        <f>AND('YEAR 1'!C13,"AAAAAEX9P8A=")</f>
        <v>#VALUE!</v>
      </c>
      <c r="GL1" t="e">
        <f>AND('YEAR 1'!#REF!,"AAAAAEX9P8E=")</f>
        <v>#REF!</v>
      </c>
      <c r="GM1" t="e">
        <f>AND('YEAR 1'!#REF!,"AAAAAEX9P8I=")</f>
        <v>#REF!</v>
      </c>
      <c r="GN1" t="e">
        <f>AND('YEAR 1'!D13,"AAAAAEX9P8M=")</f>
        <v>#VALUE!</v>
      </c>
      <c r="GO1" t="e">
        <f>AND('YEAR 1'!E13,"AAAAAEX9P8Q=")</f>
        <v>#VALUE!</v>
      </c>
      <c r="GP1" t="e">
        <f>AND('YEAR 1'!F13,"AAAAAEX9P8U=")</f>
        <v>#VALUE!</v>
      </c>
      <c r="GQ1">
        <f>IF('YEAR 1'!14:14,"AAAAAEX9P8Y=",0)</f>
        <v>0</v>
      </c>
      <c r="GR1" t="e">
        <f>AND('YEAR 1'!A14,"AAAAAEX9P8c=")</f>
        <v>#VALUE!</v>
      </c>
      <c r="GS1" t="e">
        <f>AND('YEAR 1'!B14,"AAAAAEX9P8g=")</f>
        <v>#VALUE!</v>
      </c>
      <c r="GT1" t="e">
        <f>AND('YEAR 1'!C14,"AAAAAEX9P8k=")</f>
        <v>#VALUE!</v>
      </c>
      <c r="GU1" t="e">
        <f>AND('YEAR 1'!#REF!,"AAAAAEX9P8o=")</f>
        <v>#REF!</v>
      </c>
      <c r="GV1" t="e">
        <f>AND('YEAR 1'!#REF!,"AAAAAEX9P8s=")</f>
        <v>#REF!</v>
      </c>
      <c r="GW1" t="e">
        <f>AND('YEAR 1'!D14,"AAAAAEX9P8w=")</f>
        <v>#VALUE!</v>
      </c>
      <c r="GX1" t="e">
        <f>AND('YEAR 1'!E14,"AAAAAEX9P80=")</f>
        <v>#VALUE!</v>
      </c>
      <c r="GY1" t="e">
        <f>AND('YEAR 1'!F14,"AAAAAEX9P84=")</f>
        <v>#VALUE!</v>
      </c>
      <c r="GZ1">
        <f>IF('YEAR 1'!15:15,"AAAAAEX9P88=",0)</f>
        <v>0</v>
      </c>
      <c r="HA1" t="e">
        <f>AND('YEAR 1'!A15,"AAAAAEX9P9A=")</f>
        <v>#VALUE!</v>
      </c>
      <c r="HB1" t="e">
        <f>AND('YEAR 1'!B15,"AAAAAEX9P9E=")</f>
        <v>#VALUE!</v>
      </c>
      <c r="HC1" t="e">
        <f>AND('YEAR 1'!C15,"AAAAAEX9P9I=")</f>
        <v>#VALUE!</v>
      </c>
      <c r="HD1" t="e">
        <f>AND('YEAR 1'!#REF!,"AAAAAEX9P9M=")</f>
        <v>#REF!</v>
      </c>
      <c r="HE1" t="e">
        <f>AND('YEAR 1'!#REF!,"AAAAAEX9P9Q=")</f>
        <v>#REF!</v>
      </c>
      <c r="HF1" t="e">
        <f>AND('YEAR 1'!D15,"AAAAAEX9P9U=")</f>
        <v>#VALUE!</v>
      </c>
      <c r="HG1" t="e">
        <f>AND('YEAR 1'!E15,"AAAAAEX9P9Y=")</f>
        <v>#VALUE!</v>
      </c>
      <c r="HH1" t="e">
        <f>AND('YEAR 1'!F15,"AAAAAEX9P9c=")</f>
        <v>#VALUE!</v>
      </c>
      <c r="HI1">
        <f>IF('YEAR 1'!16:16,"AAAAAEX9P9g=",0)</f>
        <v>0</v>
      </c>
      <c r="HJ1" t="e">
        <f>AND('YEAR 1'!A16,"AAAAAEX9P9k=")</f>
        <v>#VALUE!</v>
      </c>
      <c r="HK1" t="e">
        <f>AND('YEAR 1'!B16,"AAAAAEX9P9o=")</f>
        <v>#VALUE!</v>
      </c>
      <c r="HL1" t="e">
        <f>AND('YEAR 1'!C16,"AAAAAEX9P9s=")</f>
        <v>#VALUE!</v>
      </c>
      <c r="HM1" t="e">
        <f>AND('YEAR 1'!#REF!,"AAAAAEX9P9w=")</f>
        <v>#REF!</v>
      </c>
      <c r="HN1" t="e">
        <f>AND('YEAR 1'!#REF!,"AAAAAEX9P90=")</f>
        <v>#REF!</v>
      </c>
      <c r="HO1" t="e">
        <f>AND('YEAR 1'!D16,"AAAAAEX9P94=")</f>
        <v>#VALUE!</v>
      </c>
      <c r="HP1" t="e">
        <f>AND('YEAR 1'!E16,"AAAAAEX9P98=")</f>
        <v>#VALUE!</v>
      </c>
      <c r="HQ1" t="e">
        <f>AND('YEAR 1'!F16,"AAAAAEX9P+A=")</f>
        <v>#VALUE!</v>
      </c>
      <c r="HR1">
        <f>IF('YEAR 1'!17:17,"AAAAAEX9P+E=",0)</f>
        <v>0</v>
      </c>
      <c r="HS1" t="e">
        <f>AND('YEAR 1'!A18,"AAAAAEX9P+I=")</f>
        <v>#VALUE!</v>
      </c>
      <c r="HT1" t="e">
        <f>AND('YEAR 1'!B17,"AAAAAEX9P+M=")</f>
        <v>#VALUE!</v>
      </c>
      <c r="HU1" t="e">
        <f>AND('YEAR 1'!C17,"AAAAAEX9P+Q=")</f>
        <v>#VALUE!</v>
      </c>
      <c r="HV1" t="e">
        <f>AND('YEAR 1'!#REF!,"AAAAAEX9P+U=")</f>
        <v>#REF!</v>
      </c>
      <c r="HW1" t="e">
        <f>AND('YEAR 1'!#REF!,"AAAAAEX9P+Y=")</f>
        <v>#REF!</v>
      </c>
      <c r="HX1" t="e">
        <f>AND('YEAR 1'!D17,"AAAAAEX9P+c=")</f>
        <v>#VALUE!</v>
      </c>
      <c r="HY1" t="e">
        <f>AND('YEAR 1'!E17,"AAAAAEX9P+g=")</f>
        <v>#VALUE!</v>
      </c>
      <c r="HZ1" t="e">
        <f>AND('YEAR 1'!F17,"AAAAAEX9P+k=")</f>
        <v>#VALUE!</v>
      </c>
      <c r="IA1">
        <f>IF('YEAR 1'!19:19,"AAAAAEX9P+o=",0)</f>
        <v>0</v>
      </c>
      <c r="IB1" t="e">
        <f>AND('YEAR 1'!A19,"AAAAAEX9P+s=")</f>
        <v>#VALUE!</v>
      </c>
      <c r="IC1" t="e">
        <f>AND('YEAR 1'!B19,"AAAAAEX9P+w=")</f>
        <v>#VALUE!</v>
      </c>
      <c r="ID1" t="e">
        <f>AND('YEAR 1'!C19,"AAAAAEX9P+0=")</f>
        <v>#VALUE!</v>
      </c>
      <c r="IE1" t="e">
        <f>AND('YEAR 1'!#REF!,"AAAAAEX9P+4=")</f>
        <v>#REF!</v>
      </c>
      <c r="IF1" t="e">
        <f>AND('YEAR 1'!#REF!,"AAAAAEX9P+8=")</f>
        <v>#REF!</v>
      </c>
      <c r="IG1" t="e">
        <f>AND('YEAR 1'!D19,"AAAAAEX9P/A=")</f>
        <v>#VALUE!</v>
      </c>
      <c r="IH1" t="e">
        <f>AND('YEAR 1'!E19,"AAAAAEX9P/E=")</f>
        <v>#VALUE!</v>
      </c>
      <c r="II1" t="e">
        <f>AND('YEAR 1'!F19,"AAAAAEX9P/I=")</f>
        <v>#VALUE!</v>
      </c>
      <c r="IJ1">
        <f>IF('YEAR 1'!20:20,"AAAAAEX9P/M=",0)</f>
        <v>0</v>
      </c>
      <c r="IK1" t="e">
        <f>AND('YEAR 1'!A20,"AAAAAEX9P/Q=")</f>
        <v>#VALUE!</v>
      </c>
      <c r="IL1" t="e">
        <f>AND('YEAR 1'!B20,"AAAAAEX9P/U=")</f>
        <v>#VALUE!</v>
      </c>
      <c r="IM1" t="e">
        <f>AND('YEAR 1'!C20,"AAAAAEX9P/Y=")</f>
        <v>#VALUE!</v>
      </c>
      <c r="IN1" t="e">
        <f>AND('YEAR 1'!#REF!,"AAAAAEX9P/c=")</f>
        <v>#REF!</v>
      </c>
      <c r="IO1" t="e">
        <f>AND('YEAR 1'!#REF!,"AAAAAEX9P/g=")</f>
        <v>#REF!</v>
      </c>
      <c r="IP1" t="e">
        <f>AND('YEAR 1'!D20,"AAAAAEX9P/k=")</f>
        <v>#VALUE!</v>
      </c>
      <c r="IQ1" t="e">
        <f>AND('YEAR 1'!E20,"AAAAAEX9P/o=")</f>
        <v>#VALUE!</v>
      </c>
      <c r="IR1" t="e">
        <f>AND('YEAR 1'!F20,"AAAAAEX9P/s=")</f>
        <v>#VALUE!</v>
      </c>
      <c r="IS1">
        <f>IF('YEAR 1'!21:21,"AAAAAEX9P/w=",0)</f>
        <v>0</v>
      </c>
      <c r="IT1" t="e">
        <f>AND('YEAR 1'!A21,"AAAAAEX9P/0=")</f>
        <v>#VALUE!</v>
      </c>
      <c r="IU1" t="e">
        <f>AND('YEAR 1'!B21,"AAAAAEX9P/4=")</f>
        <v>#VALUE!</v>
      </c>
      <c r="IV1" t="e">
        <f>AND('YEAR 1'!C21,"AAAAAEX9P/8=")</f>
        <v>#VALUE!</v>
      </c>
    </row>
    <row r="2" spans="1:233" ht="12.75">
      <c r="A2" t="e">
        <f>AND('YEAR 1'!#REF!,"AAAAAH7dMwA=")</f>
        <v>#REF!</v>
      </c>
      <c r="B2" t="e">
        <f>AND('YEAR 1'!#REF!,"AAAAAH7dMwE=")</f>
        <v>#REF!</v>
      </c>
      <c r="C2" t="e">
        <f>AND('YEAR 1'!D21,"AAAAAH7dMwI=")</f>
        <v>#VALUE!</v>
      </c>
      <c r="D2" t="e">
        <f>AND('YEAR 1'!E21,"AAAAAH7dMwM=")</f>
        <v>#VALUE!</v>
      </c>
      <c r="E2" t="e">
        <f>AND('YEAR 1'!F21,"AAAAAH7dMwQ=")</f>
        <v>#VALUE!</v>
      </c>
      <c r="F2">
        <f>IF('YEAR 1'!22:22,"AAAAAH7dMwU=",0)</f>
        <v>0</v>
      </c>
      <c r="G2" t="e">
        <f>AND('YEAR 1'!A22,"AAAAAH7dMwY=")</f>
        <v>#VALUE!</v>
      </c>
      <c r="H2" t="e">
        <f>AND('YEAR 1'!B22,"AAAAAH7dMwc=")</f>
        <v>#VALUE!</v>
      </c>
      <c r="I2" t="e">
        <f>AND('YEAR 1'!C22,"AAAAAH7dMwg=")</f>
        <v>#VALUE!</v>
      </c>
      <c r="J2" t="e">
        <f>AND('YEAR 1'!#REF!,"AAAAAH7dMwk=")</f>
        <v>#REF!</v>
      </c>
      <c r="K2" t="e">
        <f>AND('YEAR 1'!#REF!,"AAAAAH7dMwo=")</f>
        <v>#REF!</v>
      </c>
      <c r="L2" t="e">
        <f>AND('YEAR 1'!D22,"AAAAAH7dMws=")</f>
        <v>#VALUE!</v>
      </c>
      <c r="M2" t="e">
        <f>AND('YEAR 1'!E22,"AAAAAH7dMww=")</f>
        <v>#VALUE!</v>
      </c>
      <c r="N2" t="e">
        <f>AND('YEAR 1'!F22,"AAAAAH7dMw0=")</f>
        <v>#VALUE!</v>
      </c>
      <c r="O2">
        <f>IF('YEAR 1'!24:24,"AAAAAH7dMw4=",0)</f>
        <v>0</v>
      </c>
      <c r="P2" t="e">
        <f>AND('YEAR 1'!A24,"AAAAAH7dMw8=")</f>
        <v>#VALUE!</v>
      </c>
      <c r="Q2" t="e">
        <f>AND('YEAR 1'!B24,"AAAAAH7dMxA=")</f>
        <v>#VALUE!</v>
      </c>
      <c r="R2" t="e">
        <f>AND('YEAR 1'!C24,"AAAAAH7dMxE=")</f>
        <v>#VALUE!</v>
      </c>
      <c r="S2" t="e">
        <f>AND('YEAR 1'!#REF!,"AAAAAH7dMxI=")</f>
        <v>#REF!</v>
      </c>
      <c r="T2" t="e">
        <f>AND('YEAR 1'!#REF!,"AAAAAH7dMxM=")</f>
        <v>#REF!</v>
      </c>
      <c r="U2" t="e">
        <f>AND('YEAR 1'!D24,"AAAAAH7dMxQ=")</f>
        <v>#VALUE!</v>
      </c>
      <c r="V2" t="e">
        <f>AND('YEAR 1'!E24,"AAAAAH7dMxU=")</f>
        <v>#VALUE!</v>
      </c>
      <c r="W2" t="e">
        <f>AND('YEAR 1'!F24,"AAAAAH7dMxY=")</f>
        <v>#VALUE!</v>
      </c>
      <c r="X2">
        <f>IF('YEAR 1'!25:25,"AAAAAH7dMxc=",0)</f>
        <v>0</v>
      </c>
      <c r="Y2" t="e">
        <f>AND('YEAR 1'!A25,"AAAAAH7dMxg=")</f>
        <v>#VALUE!</v>
      </c>
      <c r="Z2" t="e">
        <f>AND('YEAR 1'!B25,"AAAAAH7dMxk=")</f>
        <v>#VALUE!</v>
      </c>
      <c r="AA2" t="e">
        <f>AND('YEAR 1'!C25,"AAAAAH7dMxo=")</f>
        <v>#VALUE!</v>
      </c>
      <c r="AB2" t="e">
        <f>AND('YEAR 1'!#REF!,"AAAAAH7dMxs=")</f>
        <v>#REF!</v>
      </c>
      <c r="AC2" t="e">
        <f>AND('YEAR 1'!#REF!,"AAAAAH7dMxw=")</f>
        <v>#REF!</v>
      </c>
      <c r="AD2" t="e">
        <f>AND('YEAR 1'!D25,"AAAAAH7dMx0=")</f>
        <v>#VALUE!</v>
      </c>
      <c r="AE2" t="e">
        <f>AND('YEAR 1'!E25,"AAAAAH7dMx4=")</f>
        <v>#VALUE!</v>
      </c>
      <c r="AF2" t="e">
        <f>AND('YEAR 1'!F25,"AAAAAH7dMx8=")</f>
        <v>#VALUE!</v>
      </c>
      <c r="AG2">
        <f>IF('YEAR 1'!26:26,"AAAAAH7dMyA=",0)</f>
        <v>0</v>
      </c>
      <c r="AH2" t="e">
        <f>AND('YEAR 1'!A26,"AAAAAH7dMyE=")</f>
        <v>#VALUE!</v>
      </c>
      <c r="AI2" t="e">
        <f>AND('YEAR 1'!B26,"AAAAAH7dMyI=")</f>
        <v>#VALUE!</v>
      </c>
      <c r="AJ2" t="e">
        <f>AND('YEAR 1'!C26,"AAAAAH7dMyM=")</f>
        <v>#VALUE!</v>
      </c>
      <c r="AK2" t="e">
        <f>AND('YEAR 1'!#REF!,"AAAAAH7dMyQ=")</f>
        <v>#REF!</v>
      </c>
      <c r="AL2" t="e">
        <f>AND('YEAR 1'!#REF!,"AAAAAH7dMyU=")</f>
        <v>#REF!</v>
      </c>
      <c r="AM2" t="e">
        <f>AND('YEAR 1'!D26,"AAAAAH7dMyY=")</f>
        <v>#VALUE!</v>
      </c>
      <c r="AN2" t="e">
        <f>AND('YEAR 1'!E26,"AAAAAH7dMyc=")</f>
        <v>#VALUE!</v>
      </c>
      <c r="AO2" t="e">
        <f>AND('YEAR 1'!F26,"AAAAAH7dMyg=")</f>
        <v>#VALUE!</v>
      </c>
      <c r="AP2">
        <f>IF('YEAR 1'!27:27,"AAAAAH7dMyk=",0)</f>
        <v>0</v>
      </c>
      <c r="AQ2" t="e">
        <f>AND('YEAR 1'!A27,"AAAAAH7dMyo=")</f>
        <v>#VALUE!</v>
      </c>
      <c r="AR2" t="e">
        <f>AND('YEAR 1'!B27,"AAAAAH7dMys=")</f>
        <v>#VALUE!</v>
      </c>
      <c r="AS2" t="e">
        <f>AND('YEAR 1'!C27,"AAAAAH7dMyw=")</f>
        <v>#VALUE!</v>
      </c>
      <c r="AT2" t="e">
        <f>AND('YEAR 1'!#REF!,"AAAAAH7dMy0=")</f>
        <v>#REF!</v>
      </c>
      <c r="AU2" t="e">
        <f>AND('YEAR 1'!#REF!,"AAAAAH7dMy4=")</f>
        <v>#REF!</v>
      </c>
      <c r="AV2" t="e">
        <f>AND('YEAR 1'!D27,"AAAAAH7dMy8=")</f>
        <v>#VALUE!</v>
      </c>
      <c r="AW2" t="e">
        <f>AND('YEAR 1'!E27,"AAAAAH7dMzA=")</f>
        <v>#VALUE!</v>
      </c>
      <c r="AX2" t="e">
        <f>AND('YEAR 1'!F27,"AAAAAH7dMzE=")</f>
        <v>#VALUE!</v>
      </c>
      <c r="AY2">
        <f>IF('YEAR 1'!30:30,"AAAAAH7dMzI=",0)</f>
        <v>0</v>
      </c>
      <c r="AZ2" t="e">
        <f>AND('YEAR 1'!A30,"AAAAAH7dMzM=")</f>
        <v>#VALUE!</v>
      </c>
      <c r="BA2" t="e">
        <f>AND('YEAR 1'!B30,"AAAAAH7dMzQ=")</f>
        <v>#VALUE!</v>
      </c>
      <c r="BB2" t="e">
        <f>AND('YEAR 1'!C30,"AAAAAH7dMzU=")</f>
        <v>#VALUE!</v>
      </c>
      <c r="BC2" t="e">
        <f>AND('YEAR 1'!#REF!,"AAAAAH7dMzY=")</f>
        <v>#REF!</v>
      </c>
      <c r="BD2" t="e">
        <f>AND('YEAR 1'!#REF!,"AAAAAH7dMzc=")</f>
        <v>#REF!</v>
      </c>
      <c r="BE2" t="e">
        <f>AND('YEAR 1'!D30,"AAAAAH7dMzg=")</f>
        <v>#VALUE!</v>
      </c>
      <c r="BF2" t="e">
        <f>AND('YEAR 1'!E30,"AAAAAH7dMzk=")</f>
        <v>#VALUE!</v>
      </c>
      <c r="BG2" t="e">
        <f>AND('YEAR 1'!F30,"AAAAAH7dMzo=")</f>
        <v>#VALUE!</v>
      </c>
      <c r="BH2">
        <f>IF('YEAR 1'!31:31,"AAAAAH7dMzs=",0)</f>
        <v>0</v>
      </c>
      <c r="BI2" t="e">
        <f>AND('YEAR 1'!A31,"AAAAAH7dMzw=")</f>
        <v>#VALUE!</v>
      </c>
      <c r="BJ2" t="e">
        <f>AND('YEAR 1'!B31,"AAAAAH7dMz0=")</f>
        <v>#VALUE!</v>
      </c>
      <c r="BK2" t="e">
        <f>AND('YEAR 1'!C31,"AAAAAH7dMz4=")</f>
        <v>#VALUE!</v>
      </c>
      <c r="BL2" t="e">
        <f>AND('YEAR 1'!#REF!,"AAAAAH7dMz8=")</f>
        <v>#REF!</v>
      </c>
      <c r="BM2" t="e">
        <f>AND('YEAR 1'!#REF!,"AAAAAH7dM0A=")</f>
        <v>#REF!</v>
      </c>
      <c r="BN2" t="e">
        <f>AND('YEAR 1'!D31,"AAAAAH7dM0E=")</f>
        <v>#VALUE!</v>
      </c>
      <c r="BO2" t="e">
        <f>AND('YEAR 1'!E31,"AAAAAH7dM0I=")</f>
        <v>#VALUE!</v>
      </c>
      <c r="BP2" t="e">
        <f>AND('YEAR 1'!F31,"AAAAAH7dM0M=")</f>
        <v>#VALUE!</v>
      </c>
      <c r="BQ2" t="e">
        <f>IF('YEAR 1'!#REF!,"AAAAAH7dM0Q=",0)</f>
        <v>#REF!</v>
      </c>
      <c r="BR2" t="e">
        <f>AND('YEAR 1'!#REF!,"AAAAAH7dM0U=")</f>
        <v>#REF!</v>
      </c>
      <c r="BS2" t="e">
        <f>AND('YEAR 1'!#REF!,"AAAAAH7dM0Y=")</f>
        <v>#REF!</v>
      </c>
      <c r="BT2" t="e">
        <f>AND('YEAR 1'!#REF!,"AAAAAH7dM0c=")</f>
        <v>#REF!</v>
      </c>
      <c r="BU2" t="e">
        <f>AND('YEAR 1'!#REF!,"AAAAAH7dM0g=")</f>
        <v>#REF!</v>
      </c>
      <c r="BV2" t="e">
        <f>AND('YEAR 1'!#REF!,"AAAAAH7dM0k=")</f>
        <v>#REF!</v>
      </c>
      <c r="BW2" t="e">
        <f>AND('YEAR 1'!#REF!,"AAAAAH7dM0o=")</f>
        <v>#REF!</v>
      </c>
      <c r="BX2" t="e">
        <f>AND('YEAR 1'!#REF!,"AAAAAH7dM0s=")</f>
        <v>#REF!</v>
      </c>
      <c r="BY2" t="e">
        <f>AND('YEAR 1'!#REF!,"AAAAAH7dM0w=")</f>
        <v>#REF!</v>
      </c>
      <c r="BZ2">
        <f>IF('YEAR 1'!32:32,"AAAAAH7dM00=",0)</f>
        <v>0</v>
      </c>
      <c r="CA2" t="e">
        <f>AND('YEAR 1'!A32,"AAAAAH7dM04=")</f>
        <v>#VALUE!</v>
      </c>
      <c r="CB2" t="e">
        <f>AND('YEAR 1'!#REF!,"AAAAAH7dM08=")</f>
        <v>#REF!</v>
      </c>
      <c r="CC2" t="e">
        <f>AND('YEAR 1'!C32,"AAAAAH7dM1A=")</f>
        <v>#VALUE!</v>
      </c>
      <c r="CD2" t="e">
        <f>AND('YEAR 1'!#REF!,"AAAAAH7dM1E=")</f>
        <v>#REF!</v>
      </c>
      <c r="CE2" t="e">
        <f>AND('YEAR 1'!#REF!,"AAAAAH7dM1I=")</f>
        <v>#REF!</v>
      </c>
      <c r="CF2" t="e">
        <f>AND('YEAR 1'!D32,"AAAAAH7dM1M=")</f>
        <v>#VALUE!</v>
      </c>
      <c r="CG2" t="e">
        <f>AND('YEAR 1'!E32,"AAAAAH7dM1Q=")</f>
        <v>#VALUE!</v>
      </c>
      <c r="CH2" t="e">
        <f>AND('YEAR 1'!F32,"AAAAAH7dM1U=")</f>
        <v>#VALUE!</v>
      </c>
      <c r="CI2" t="e">
        <f>IF('YEAR 1'!#REF!,"AAAAAH7dM1Y=",0)</f>
        <v>#REF!</v>
      </c>
      <c r="CJ2" t="e">
        <f>AND('YEAR 1'!#REF!,"AAAAAH7dM1c=")</f>
        <v>#REF!</v>
      </c>
      <c r="CK2" t="e">
        <f>AND('YEAR 1'!#REF!,"AAAAAH7dM1g=")</f>
        <v>#REF!</v>
      </c>
      <c r="CL2" t="e">
        <f>AND('YEAR 1'!#REF!,"AAAAAH7dM1k=")</f>
        <v>#REF!</v>
      </c>
      <c r="CM2" t="e">
        <f>AND('YEAR 1'!#REF!,"AAAAAH7dM1o=")</f>
        <v>#REF!</v>
      </c>
      <c r="CN2" t="e">
        <f>AND('YEAR 1'!#REF!,"AAAAAH7dM1s=")</f>
        <v>#REF!</v>
      </c>
      <c r="CO2" t="e">
        <f>AND('YEAR 1'!#REF!,"AAAAAH7dM1w=")</f>
        <v>#REF!</v>
      </c>
      <c r="CP2" t="e">
        <f>AND('YEAR 1'!#REF!,"AAAAAH7dM10=")</f>
        <v>#REF!</v>
      </c>
      <c r="CQ2" t="e">
        <f>AND('YEAR 1'!#REF!,"AAAAAH7dM14=")</f>
        <v>#REF!</v>
      </c>
      <c r="CR2" t="e">
        <f>IF('YEAR 1'!#REF!,"AAAAAH7dM18=",0)</f>
        <v>#REF!</v>
      </c>
      <c r="CS2" t="e">
        <f>AND('YEAR 1'!#REF!,"AAAAAH7dM2A=")</f>
        <v>#REF!</v>
      </c>
      <c r="CT2" t="e">
        <f>AND('YEAR 1'!#REF!,"AAAAAH7dM2E=")</f>
        <v>#REF!</v>
      </c>
      <c r="CU2" t="e">
        <f>AND('YEAR 1'!#REF!,"AAAAAH7dM2I=")</f>
        <v>#REF!</v>
      </c>
      <c r="CV2" t="e">
        <f>AND('YEAR 1'!#REF!,"AAAAAH7dM2M=")</f>
        <v>#REF!</v>
      </c>
      <c r="CW2" t="e">
        <f>AND('YEAR 1'!#REF!,"AAAAAH7dM2Q=")</f>
        <v>#REF!</v>
      </c>
      <c r="CX2" t="e">
        <f>AND('YEAR 1'!#REF!,"AAAAAH7dM2U=")</f>
        <v>#REF!</v>
      </c>
      <c r="CY2" t="e">
        <f>AND('YEAR 1'!#REF!,"AAAAAH7dM2Y=")</f>
        <v>#REF!</v>
      </c>
      <c r="CZ2" t="e">
        <f>AND('YEAR 1'!#REF!,"AAAAAH7dM2c=")</f>
        <v>#REF!</v>
      </c>
      <c r="DA2" t="e">
        <f>IF('YEAR 1'!#REF!,"AAAAAH7dM2g=",0)</f>
        <v>#REF!</v>
      </c>
      <c r="DB2" t="e">
        <f>AND('YEAR 1'!#REF!,"AAAAAH7dM2k=")</f>
        <v>#REF!</v>
      </c>
      <c r="DC2" t="e">
        <f>AND('YEAR 1'!#REF!,"AAAAAH7dM2o=")</f>
        <v>#REF!</v>
      </c>
      <c r="DD2" t="e">
        <f>AND('YEAR 1'!#REF!,"AAAAAH7dM2s=")</f>
        <v>#REF!</v>
      </c>
      <c r="DE2" t="e">
        <f>AND('YEAR 1'!#REF!,"AAAAAH7dM2w=")</f>
        <v>#REF!</v>
      </c>
      <c r="DF2" t="e">
        <f>AND('YEAR 1'!#REF!,"AAAAAH7dM20=")</f>
        <v>#REF!</v>
      </c>
      <c r="DG2" t="e">
        <f>AND('YEAR 1'!#REF!,"AAAAAH7dM24=")</f>
        <v>#REF!</v>
      </c>
      <c r="DH2" t="e">
        <f>AND('YEAR 1'!#REF!,"AAAAAH7dM28=")</f>
        <v>#REF!</v>
      </c>
      <c r="DI2" t="e">
        <f>AND('YEAR 1'!#REF!,"AAAAAH7dM3A=")</f>
        <v>#REF!</v>
      </c>
      <c r="DJ2" t="e">
        <f>IF('YEAR 1'!#REF!,"AAAAAH7dM3E=",0)</f>
        <v>#REF!</v>
      </c>
      <c r="DK2" t="e">
        <f>AND('YEAR 1'!#REF!,"AAAAAH7dM3I=")</f>
        <v>#REF!</v>
      </c>
      <c r="DL2" t="e">
        <f>AND('YEAR 1'!#REF!,"AAAAAH7dM3M=")</f>
        <v>#REF!</v>
      </c>
      <c r="DM2" t="e">
        <f>AND('YEAR 1'!#REF!,"AAAAAH7dM3Q=")</f>
        <v>#REF!</v>
      </c>
      <c r="DN2" t="e">
        <f>AND('YEAR 1'!#REF!,"AAAAAH7dM3U=")</f>
        <v>#REF!</v>
      </c>
      <c r="DO2" t="e">
        <f>AND('YEAR 1'!#REF!,"AAAAAH7dM3Y=")</f>
        <v>#REF!</v>
      </c>
      <c r="DP2" t="e">
        <f>AND('YEAR 1'!#REF!,"AAAAAH7dM3c=")</f>
        <v>#REF!</v>
      </c>
      <c r="DQ2" t="e">
        <f>AND('YEAR 1'!#REF!,"AAAAAH7dM3g=")</f>
        <v>#REF!</v>
      </c>
      <c r="DR2" t="e">
        <f>AND('YEAR 1'!#REF!,"AAAAAH7dM3k=")</f>
        <v>#REF!</v>
      </c>
      <c r="DS2" t="e">
        <f>IF('YEAR 1'!#REF!,"AAAAAH7dM3o=",0)</f>
        <v>#REF!</v>
      </c>
      <c r="DT2" t="e">
        <f>AND('YEAR 1'!#REF!,"AAAAAH7dM3s=")</f>
        <v>#REF!</v>
      </c>
      <c r="DU2" t="e">
        <f>AND('YEAR 1'!#REF!,"AAAAAH7dM3w=")</f>
        <v>#REF!</v>
      </c>
      <c r="DV2" t="e">
        <f>AND('YEAR 1'!#REF!,"AAAAAH7dM30=")</f>
        <v>#REF!</v>
      </c>
      <c r="DW2" t="e">
        <f>AND('YEAR 1'!#REF!,"AAAAAH7dM34=")</f>
        <v>#REF!</v>
      </c>
      <c r="DX2" t="e">
        <f>AND('YEAR 1'!#REF!,"AAAAAH7dM38=")</f>
        <v>#REF!</v>
      </c>
      <c r="DY2" t="e">
        <f>AND('YEAR 1'!#REF!,"AAAAAH7dM4A=")</f>
        <v>#REF!</v>
      </c>
      <c r="DZ2" t="e">
        <f>AND('YEAR 1'!#REF!,"AAAAAH7dM4E=")</f>
        <v>#REF!</v>
      </c>
      <c r="EA2" t="e">
        <f>AND('YEAR 1'!#REF!,"AAAAAH7dM4I=")</f>
        <v>#REF!</v>
      </c>
      <c r="EB2" t="e">
        <f>IF('YEAR 1'!#REF!,"AAAAAH7dM4M=",0)</f>
        <v>#REF!</v>
      </c>
      <c r="EC2">
        <f>IF('YEAR 1'!34:34,"AAAAAH7dM4Q=",0)</f>
        <v>0</v>
      </c>
      <c r="ED2" t="e">
        <f>IF('YEAR 1'!#REF!,"AAAAAH7dM4U=",0)</f>
        <v>#REF!</v>
      </c>
      <c r="EE2">
        <f>IF('YEAR 1'!35:35,"AAAAAH7dM4Y=",0)</f>
        <v>0</v>
      </c>
      <c r="EF2">
        <f>IF('YEAR 1'!36:36,"AAAAAH7dM4c=",0)</f>
        <v>0</v>
      </c>
      <c r="EG2">
        <f>IF('YEAR 1'!37:37,"AAAAAH7dM4g=",0)</f>
        <v>0</v>
      </c>
      <c r="EH2">
        <f>IF('YEAR 1'!38:38,"AAAAAH7dM4k=",0)</f>
        <v>0</v>
      </c>
      <c r="EI2">
        <f>IF('YEAR 1'!39:39,"AAAAAH7dM4o=",0)</f>
        <v>0</v>
      </c>
      <c r="EJ2">
        <f>IF('YEAR 1'!40:40,"AAAAAH7dM4s=",0)</f>
        <v>0</v>
      </c>
      <c r="EK2">
        <f>IF('YEAR 1'!41:41,"AAAAAH7dM4w=",0)</f>
        <v>0</v>
      </c>
      <c r="EL2">
        <f>IF('YEAR 1'!42:42,"AAAAAH7dM40=",0)</f>
        <v>0</v>
      </c>
      <c r="EM2">
        <f>IF('YEAR 1'!43:43,"AAAAAH7dM44=",0)</f>
        <v>0</v>
      </c>
      <c r="EN2">
        <f>IF('YEAR 1'!44:44,"AAAAAH7dM48=",0)</f>
        <v>0</v>
      </c>
      <c r="EO2">
        <f>IF('YEAR 1'!45:45,"AAAAAH7dM5A=",0)</f>
        <v>0</v>
      </c>
      <c r="EP2">
        <f>IF('YEAR 1'!46:46,"AAAAAH7dM5E=",0)</f>
        <v>0</v>
      </c>
      <c r="EQ2">
        <f>IF('YEAR 1'!47:47,"AAAAAH7dM5I=",0)</f>
        <v>0</v>
      </c>
      <c r="ER2">
        <f>IF('YEAR 1'!48:48,"AAAAAH7dM5M=",0)</f>
        <v>0</v>
      </c>
      <c r="ES2">
        <f>IF('YEAR 1'!49:49,"AAAAAH7dM5Q=",0)</f>
        <v>0</v>
      </c>
      <c r="ET2">
        <f>IF('YEAR 1'!50:50,"AAAAAH7dM5U=",0)</f>
        <v>0</v>
      </c>
      <c r="EU2">
        <f>IF('YEAR 1'!51:51,"AAAAAH7dM5Y=",0)</f>
        <v>0</v>
      </c>
      <c r="EV2">
        <f>IF('YEAR 1'!52:52,"AAAAAH7dM5c=",0)</f>
        <v>0</v>
      </c>
      <c r="EW2">
        <f>IF('YEAR 1'!53:53,"AAAAAH7dM5g=",0)</f>
        <v>0</v>
      </c>
      <c r="EX2">
        <f>IF('YEAR 1'!54:54,"AAAAAH7dM5k=",0)</f>
        <v>0</v>
      </c>
      <c r="EY2">
        <f>IF('YEAR 1'!55:55,"AAAAAH7dM5o=",0)</f>
        <v>0</v>
      </c>
      <c r="EZ2">
        <f>IF('YEAR 1'!56:56,"AAAAAH7dM5s=",0)</f>
        <v>0</v>
      </c>
      <c r="FA2">
        <f>IF('YEAR 1'!57:57,"AAAAAH7dM5w=",0)</f>
        <v>0</v>
      </c>
      <c r="FB2">
        <f>IF('YEAR 1'!58:58,"AAAAAH7dM50=",0)</f>
        <v>0</v>
      </c>
      <c r="FC2">
        <f>IF('YEAR 1'!59:59,"AAAAAH7dM54=",0)</f>
        <v>0</v>
      </c>
      <c r="FD2">
        <f>IF('YEAR 1'!60:60,"AAAAAH7dM58=",0)</f>
        <v>0</v>
      </c>
      <c r="FE2">
        <f>IF('YEAR 1'!61:61,"AAAAAH7dM6A=",0)</f>
        <v>0</v>
      </c>
      <c r="FF2">
        <f>IF('YEAR 1'!62:62,"AAAAAH7dM6E=",0)</f>
        <v>0</v>
      </c>
      <c r="FG2">
        <f>IF('YEAR 1'!63:63,"AAAAAH7dM6I=",0)</f>
        <v>0</v>
      </c>
      <c r="FH2">
        <f>IF('YEAR 1'!64:64,"AAAAAH7dM6M=",0)</f>
        <v>0</v>
      </c>
      <c r="FI2">
        <f>IF('YEAR 1'!65:65,"AAAAAH7dM6Q=",0)</f>
        <v>0</v>
      </c>
      <c r="FJ2">
        <f>IF('YEAR 1'!66:66,"AAAAAH7dM6U=",0)</f>
        <v>0</v>
      </c>
      <c r="FK2">
        <f>IF('YEAR 1'!67:67,"AAAAAH7dM6Y=",0)</f>
        <v>0</v>
      </c>
      <c r="FL2">
        <f>IF('YEAR 1'!68:68,"AAAAAH7dM6c=",0)</f>
        <v>0</v>
      </c>
      <c r="FM2">
        <f>IF('YEAR 1'!69:69,"AAAAAH7dM6g=",0)</f>
        <v>0</v>
      </c>
      <c r="FN2">
        <f>IF('YEAR 1'!70:70,"AAAAAH7dM6k=",0)</f>
        <v>0</v>
      </c>
      <c r="FO2">
        <f>IF('YEAR 1'!71:71,"AAAAAH7dM6o=",0)</f>
        <v>0</v>
      </c>
      <c r="FP2">
        <f>IF('YEAR 1'!72:72,"AAAAAH7dM6s=",0)</f>
        <v>0</v>
      </c>
      <c r="FQ2">
        <f>IF('YEAR 1'!73:73,"AAAAAH7dM6w=",0)</f>
        <v>0</v>
      </c>
      <c r="FR2">
        <f>IF('YEAR 1'!74:74,"AAAAAH7dM60=",0)</f>
        <v>0</v>
      </c>
      <c r="FS2">
        <f>IF('YEAR 1'!75:75,"AAAAAH7dM64=",0)</f>
        <v>0</v>
      </c>
      <c r="FT2">
        <f>IF('YEAR 1'!76:76,"AAAAAH7dM68=",0)</f>
        <v>0</v>
      </c>
      <c r="FU2">
        <f>IF('YEAR 1'!77:77,"AAAAAH7dM7A=",0)</f>
        <v>0</v>
      </c>
      <c r="FV2">
        <f>IF('YEAR 1'!78:78,"AAAAAH7dM7E=",0)</f>
        <v>0</v>
      </c>
      <c r="FW2">
        <f>IF('YEAR 1'!79:79,"AAAAAH7dM7I=",0)</f>
        <v>0</v>
      </c>
      <c r="FX2">
        <f>IF('YEAR 1'!80:80,"AAAAAH7dM7M=",0)</f>
        <v>0</v>
      </c>
      <c r="FY2">
        <f>IF('YEAR 1'!81:81,"AAAAAH7dM7Q=",0)</f>
        <v>0</v>
      </c>
      <c r="FZ2">
        <f>IF('YEAR 1'!82:82,"AAAAAH7dM7U=",0)</f>
        <v>0</v>
      </c>
      <c r="GA2">
        <f>IF('YEAR 1'!83:83,"AAAAAH7dM7Y=",0)</f>
        <v>0</v>
      </c>
      <c r="GB2">
        <f>IF('YEAR 1'!84:84,"AAAAAH7dM7c=",0)</f>
        <v>0</v>
      </c>
      <c r="GC2">
        <f>IF('YEAR 1'!85:85,"AAAAAH7dM7g=",0)</f>
        <v>0</v>
      </c>
      <c r="GD2">
        <f>IF('YEAR 1'!86:86,"AAAAAH7dM7k=",0)</f>
        <v>0</v>
      </c>
      <c r="GE2">
        <f>IF('YEAR 1'!87:87,"AAAAAH7dM7o=",0)</f>
        <v>0</v>
      </c>
      <c r="GF2">
        <f>IF('YEAR 1'!88:88,"AAAAAH7dM7s=",0)</f>
        <v>0</v>
      </c>
      <c r="GG2">
        <f>IF('YEAR 1'!89:89,"AAAAAH7dM7w=",0)</f>
        <v>0</v>
      </c>
      <c r="GH2">
        <f>IF('YEAR 1'!90:90,"AAAAAH7dM70=",0)</f>
        <v>0</v>
      </c>
      <c r="GI2">
        <f>IF('YEAR 1'!91:91,"AAAAAH7dM74=",0)</f>
        <v>0</v>
      </c>
      <c r="GJ2">
        <f>IF('YEAR 1'!92:92,"AAAAAH7dM78=",0)</f>
        <v>0</v>
      </c>
      <c r="GK2">
        <f>IF('YEAR 1'!93:93,"AAAAAH7dM8A=",0)</f>
        <v>0</v>
      </c>
      <c r="GL2">
        <f>IF('YEAR 1'!94:94,"AAAAAH7dM8E=",0)</f>
        <v>0</v>
      </c>
      <c r="GM2">
        <f>IF('YEAR 1'!95:95,"AAAAAH7dM8I=",0)</f>
        <v>0</v>
      </c>
      <c r="GN2">
        <f>IF('YEAR 1'!96:96,"AAAAAH7dM8M=",0)</f>
        <v>0</v>
      </c>
      <c r="GO2">
        <f>IF('YEAR 1'!97:97,"AAAAAH7dM8Q=",0)</f>
        <v>0</v>
      </c>
      <c r="GP2">
        <f>IF('YEAR 1'!98:98,"AAAAAH7dM8U=",0)</f>
        <v>0</v>
      </c>
      <c r="GQ2">
        <f>IF('YEAR 1'!99:99,"AAAAAH7dM8Y=",0)</f>
        <v>0</v>
      </c>
      <c r="GR2">
        <f>IF('YEAR 1'!100:100,"AAAAAH7dM8c=",0)</f>
        <v>0</v>
      </c>
      <c r="GS2">
        <f>IF('YEAR 1'!101:101,"AAAAAH7dM8g=",0)</f>
        <v>0</v>
      </c>
      <c r="GT2">
        <f>IF('YEAR 1'!102:102,"AAAAAH7dM8k=",0)</f>
        <v>0</v>
      </c>
      <c r="GU2">
        <f>IF('YEAR 1'!103:103,"AAAAAH7dM8o=",0)</f>
        <v>0</v>
      </c>
      <c r="GV2">
        <f>IF('YEAR 1'!104:104,"AAAAAH7dM8s=",0)</f>
        <v>0</v>
      </c>
      <c r="GW2">
        <f>IF('YEAR 1'!105:105,"AAAAAH7dM8w=",0)</f>
        <v>0</v>
      </c>
      <c r="GX2">
        <f>IF('YEAR 1'!106:106,"AAAAAH7dM80=",0)</f>
        <v>0</v>
      </c>
      <c r="GY2">
        <f>IF('YEAR 1'!107:107,"AAAAAH7dM84=",0)</f>
        <v>0</v>
      </c>
      <c r="GZ2">
        <f>IF('YEAR 1'!A:A,"AAAAAH7dM88=",0)</f>
        <v>0</v>
      </c>
      <c r="HA2">
        <f>IF('YEAR 1'!B:B,"AAAAAH7dM9A=",0)</f>
        <v>0</v>
      </c>
      <c r="HB2">
        <f>IF('YEAR 1'!C:C,"AAAAAH7dM9E=",0)</f>
        <v>0</v>
      </c>
      <c r="HC2" t="e">
        <f>IF('YEAR 1'!#REF!,"AAAAAH7dM9I=",0)</f>
        <v>#REF!</v>
      </c>
      <c r="HD2" t="e">
        <f>IF('YEAR 1'!#REF!,"AAAAAH7dM9M=",0)</f>
        <v>#REF!</v>
      </c>
      <c r="HE2">
        <f>IF('YEAR 1'!D:D,"AAAAAH7dM9Q=",0)</f>
        <v>0</v>
      </c>
      <c r="HF2">
        <f>IF('YEAR 1'!E:E,"AAAAAH7dM9U=",0)</f>
        <v>0</v>
      </c>
      <c r="HG2">
        <f>IF('YEAR 1'!F:F,"AAAAAH7dM9Y=",0)</f>
        <v>0</v>
      </c>
      <c r="HH2">
        <f>IF('YEAR 2'!1:1,"AAAAAH7dM9c=",0)</f>
        <v>0</v>
      </c>
      <c r="HI2" t="e">
        <f>AND('YEAR 2'!A1,"AAAAAH7dM9g=")</f>
        <v>#VALUE!</v>
      </c>
      <c r="HJ2">
        <f>IF('YEAR 2'!A:A,"AAAAAH7dM9k=",0)</f>
        <v>0</v>
      </c>
      <c r="HK2">
        <f>IF('YEAR 3-IBM'!1:1,"AAAAAH7dM9o=",0)</f>
        <v>0</v>
      </c>
      <c r="HL2" t="e">
        <f>AND('YEAR 3-IBM'!A1,"AAAAAH7dM9s=")</f>
        <v>#VALUE!</v>
      </c>
      <c r="HM2">
        <f>IF('YEAR 3-IBM'!A:A,"AAAAAH7dM9w=",0)</f>
        <v>0</v>
      </c>
      <c r="HN2" t="s">
        <v>4</v>
      </c>
      <c r="HO2" t="e">
        <f>IF("N",CodeECTS,"AAAAAH7dM94=")</f>
        <v>#VALUE!</v>
      </c>
      <c r="HP2" t="e">
        <f>IF("N",CreditECTS,"AAAAAH7dM98=")</f>
        <v>#VALUE!</v>
      </c>
      <c r="HQ2" t="e">
        <f>IF("N",DateNaissance,"AAAAAH7dM+A=")</f>
        <v>#VALUE!</v>
      </c>
      <c r="HR2" t="e">
        <f>IF("N",DureeTotale,"AAAAAH7dM+E=")</f>
        <v>#VALUE!</v>
      </c>
      <c r="HS2" t="e">
        <f>IF("N",HomeInstitution,"AAAAAH7dM+I=")</f>
        <v>#VALUE!</v>
      </c>
      <c r="HT2" t="e">
        <f>IF("N",ListeChamps,"AAAAAH7dM+M=")</f>
        <v>#VALUE!</v>
      </c>
      <c r="HU2" t="e">
        <f>IF("N",Matiere,"AAAAAH7dM+Q=")</f>
        <v>#VALUE!</v>
      </c>
      <c r="HV2" t="e">
        <f>IF("N",Nom,"AAAAAH7dM+U=")</f>
        <v>#VALUE!</v>
      </c>
      <c r="HW2" t="e">
        <f>IF("N",Note,"AAAAAH7dM+Y=")</f>
        <v>#VALUE!</v>
      </c>
      <c r="HX2" t="e">
        <f>IF("N",Title,"AAAAAH7dM+c=")</f>
        <v>#VALUE!</v>
      </c>
      <c r="HY2" t="e">
        <f>IF("N",'YEAR 1'!PRINT_AREA,"AAAAAH7dM+g=")</f>
        <v>#VALUE!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F77"/>
  <sheetViews>
    <sheetView zoomScalePageLayoutView="0" workbookViewId="0" topLeftCell="A1">
      <selection activeCell="G18" sqref="G18"/>
    </sheetView>
  </sheetViews>
  <sheetFormatPr defaultColWidth="11.421875" defaultRowHeight="12.75"/>
  <cols>
    <col min="1" max="1" width="15.421875" style="0" customWidth="1"/>
    <col min="2" max="2" width="73.8515625" style="0" customWidth="1"/>
    <col min="3" max="3" width="10.00390625" style="0" customWidth="1"/>
    <col min="4" max="4" width="11.7109375" style="0" bestFit="1" customWidth="1"/>
  </cols>
  <sheetData>
    <row r="1" spans="2:3" ht="13.5">
      <c r="B1" s="5"/>
      <c r="C1" s="5"/>
    </row>
    <row r="2" spans="2:3" ht="13.5">
      <c r="B2" s="5"/>
      <c r="C2" s="5"/>
    </row>
    <row r="3" spans="1:4" ht="20.25" customHeight="1">
      <c r="A3" s="46" t="s">
        <v>283</v>
      </c>
      <c r="B3" s="46"/>
      <c r="C3" s="46"/>
      <c r="D3" s="46"/>
    </row>
    <row r="4" spans="2:3" ht="13.5">
      <c r="B4" s="5"/>
      <c r="C4" s="5"/>
    </row>
    <row r="5" spans="2:3" ht="14.25" thickBot="1">
      <c r="B5" s="6"/>
      <c r="C5" s="6"/>
    </row>
    <row r="6" spans="2:3" ht="13.5" hidden="1">
      <c r="B6" s="6"/>
      <c r="C6" s="6"/>
    </row>
    <row r="7" spans="1:5" ht="28.5" customHeight="1">
      <c r="A7" s="17" t="s">
        <v>2</v>
      </c>
      <c r="B7" s="18" t="s">
        <v>0</v>
      </c>
      <c r="C7" s="19" t="s">
        <v>3</v>
      </c>
      <c r="D7" s="20" t="s">
        <v>1</v>
      </c>
      <c r="E7" s="12"/>
    </row>
    <row r="8" spans="1:6" ht="19.5" customHeight="1">
      <c r="A8" s="21" t="s">
        <v>145</v>
      </c>
      <c r="B8" s="16" t="s">
        <v>146</v>
      </c>
      <c r="C8" s="16">
        <v>54</v>
      </c>
      <c r="D8" s="28">
        <v>5</v>
      </c>
      <c r="E8" s="13"/>
      <c r="F8" s="9"/>
    </row>
    <row r="9" spans="1:6" ht="46.5" customHeight="1">
      <c r="A9" s="21" t="s">
        <v>147</v>
      </c>
      <c r="B9" s="16" t="s">
        <v>157</v>
      </c>
      <c r="C9" s="16">
        <v>42</v>
      </c>
      <c r="D9" s="28">
        <v>4.5</v>
      </c>
      <c r="E9" s="13"/>
      <c r="F9" s="9"/>
    </row>
    <row r="10" spans="1:6" ht="13.5">
      <c r="A10" s="21" t="s">
        <v>148</v>
      </c>
      <c r="B10" s="16" t="s">
        <v>158</v>
      </c>
      <c r="C10" s="16">
        <v>45</v>
      </c>
      <c r="D10" s="28">
        <v>5</v>
      </c>
      <c r="E10" s="13"/>
      <c r="F10" s="9"/>
    </row>
    <row r="11" spans="1:6" ht="28.5" customHeight="1">
      <c r="A11" s="21" t="s">
        <v>149</v>
      </c>
      <c r="B11" s="16" t="s">
        <v>159</v>
      </c>
      <c r="C11" s="16">
        <v>39</v>
      </c>
      <c r="D11" s="28">
        <v>4</v>
      </c>
      <c r="E11" s="13"/>
      <c r="F11" s="9"/>
    </row>
    <row r="12" spans="1:6" ht="28.5" customHeight="1">
      <c r="A12" s="21" t="s">
        <v>150</v>
      </c>
      <c r="B12" s="16" t="s">
        <v>160</v>
      </c>
      <c r="C12" s="16">
        <v>59</v>
      </c>
      <c r="D12" s="28">
        <v>6</v>
      </c>
      <c r="E12" s="13"/>
      <c r="F12" s="9"/>
    </row>
    <row r="13" spans="1:6" ht="19.5" customHeight="1">
      <c r="A13" s="21" t="s">
        <v>151</v>
      </c>
      <c r="B13" s="16" t="s">
        <v>152</v>
      </c>
      <c r="C13" s="16">
        <v>18</v>
      </c>
      <c r="D13" s="28">
        <v>2</v>
      </c>
      <c r="E13" s="13"/>
      <c r="F13" s="9"/>
    </row>
    <row r="14" spans="1:6" ht="19.5" customHeight="1">
      <c r="A14" s="21" t="s">
        <v>153</v>
      </c>
      <c r="B14" s="16" t="s">
        <v>154</v>
      </c>
      <c r="C14" s="16">
        <v>18</v>
      </c>
      <c r="D14" s="28">
        <v>2</v>
      </c>
      <c r="E14" s="13"/>
      <c r="F14" s="9"/>
    </row>
    <row r="15" spans="1:6" ht="34.5" customHeight="1">
      <c r="A15" s="21" t="s">
        <v>155</v>
      </c>
      <c r="B15" s="16" t="s">
        <v>161</v>
      </c>
      <c r="C15" s="16">
        <v>36</v>
      </c>
      <c r="D15" s="28">
        <v>3</v>
      </c>
      <c r="E15" s="13"/>
      <c r="F15" s="9"/>
    </row>
    <row r="16" spans="1:6" ht="31.5" customHeight="1">
      <c r="A16" s="21" t="s">
        <v>156</v>
      </c>
      <c r="B16" s="16" t="s">
        <v>162</v>
      </c>
      <c r="C16" s="16">
        <v>33</v>
      </c>
      <c r="D16" s="28">
        <v>3.5</v>
      </c>
      <c r="E16" s="13"/>
      <c r="F16" s="9"/>
    </row>
    <row r="17" spans="2:5" ht="19.5" customHeight="1">
      <c r="B17" s="4"/>
      <c r="C17" s="4"/>
      <c r="E17" s="1"/>
    </row>
    <row r="18" spans="2:5" ht="19.5" customHeight="1">
      <c r="B18" s="4"/>
      <c r="C18" s="4"/>
      <c r="E18" s="1"/>
    </row>
    <row r="19" spans="2:5" ht="19.5" customHeight="1">
      <c r="B19" s="4"/>
      <c r="C19" s="4"/>
      <c r="E19" s="1"/>
    </row>
    <row r="20" spans="2:5" ht="19.5" customHeight="1">
      <c r="B20" s="4"/>
      <c r="C20" s="4"/>
      <c r="E20" s="1"/>
    </row>
    <row r="21" spans="2:5" ht="19.5" customHeight="1">
      <c r="B21" s="4"/>
      <c r="C21" s="4"/>
      <c r="E21" s="1"/>
    </row>
    <row r="22" spans="2:5" ht="19.5" customHeight="1">
      <c r="B22" s="4"/>
      <c r="C22" s="4"/>
      <c r="E22" s="1"/>
    </row>
    <row r="23" ht="12.75">
      <c r="E23" s="1"/>
    </row>
    <row r="24" ht="12.75">
      <c r="E24" s="1"/>
    </row>
    <row r="25" ht="12.75">
      <c r="E25" s="1"/>
    </row>
    <row r="26" ht="12.75">
      <c r="E26" s="1"/>
    </row>
    <row r="27" ht="12.75">
      <c r="E27" s="1"/>
    </row>
    <row r="28" ht="12.75">
      <c r="E28" s="1"/>
    </row>
    <row r="29" ht="12.75">
      <c r="E29" s="1"/>
    </row>
    <row r="30" ht="12.75">
      <c r="E30" s="1"/>
    </row>
    <row r="31" ht="12.75">
      <c r="E31" s="1"/>
    </row>
    <row r="32" ht="12.75">
      <c r="E32" s="1"/>
    </row>
    <row r="33" ht="12.75">
      <c r="E33" s="1"/>
    </row>
    <row r="34" ht="12.75">
      <c r="E34" s="1"/>
    </row>
    <row r="35" ht="12.75">
      <c r="E35" s="1"/>
    </row>
    <row r="36" ht="12.75">
      <c r="E36" s="1"/>
    </row>
    <row r="37" ht="12.75">
      <c r="E37" s="1"/>
    </row>
    <row r="38" ht="12.75">
      <c r="E38" s="1"/>
    </row>
    <row r="39" ht="12.75">
      <c r="E39" s="1"/>
    </row>
    <row r="40" ht="12.75">
      <c r="E40" s="1"/>
    </row>
    <row r="41" ht="12.75">
      <c r="E41" s="1"/>
    </row>
    <row r="42" ht="12.75">
      <c r="E42" s="1"/>
    </row>
    <row r="43" ht="12.75">
      <c r="E43" s="1"/>
    </row>
    <row r="44" ht="12.75">
      <c r="E44" s="1"/>
    </row>
    <row r="45" ht="12.75">
      <c r="E45" s="1"/>
    </row>
    <row r="46" ht="12.75">
      <c r="E46" s="1"/>
    </row>
    <row r="47" ht="12.75">
      <c r="E47" s="1"/>
    </row>
    <row r="48" ht="12.75">
      <c r="E48" s="1"/>
    </row>
    <row r="49" ht="12.75">
      <c r="E49" s="1"/>
    </row>
    <row r="50" ht="12.75">
      <c r="E50" s="1"/>
    </row>
    <row r="51" ht="12.75">
      <c r="E51" s="1"/>
    </row>
    <row r="52" ht="12.75">
      <c r="E52" s="1"/>
    </row>
    <row r="53" ht="12.75">
      <c r="E53" s="1"/>
    </row>
    <row r="54" ht="12.75">
      <c r="E54" s="1"/>
    </row>
    <row r="55" ht="12.75">
      <c r="E55" s="1"/>
    </row>
    <row r="56" ht="12.75">
      <c r="E56" s="1"/>
    </row>
    <row r="57" ht="12.75">
      <c r="E57" s="1"/>
    </row>
    <row r="58" ht="12.75">
      <c r="E58" s="1"/>
    </row>
    <row r="59" ht="12.75">
      <c r="E59" s="1"/>
    </row>
    <row r="60" ht="12.75">
      <c r="E60" s="1"/>
    </row>
    <row r="61" ht="12.75">
      <c r="E61" s="1"/>
    </row>
    <row r="62" ht="12.75">
      <c r="E62" s="1"/>
    </row>
    <row r="63" ht="12.75">
      <c r="E63" s="1"/>
    </row>
    <row r="64" ht="12.75">
      <c r="E64" s="1"/>
    </row>
    <row r="65" ht="12.75">
      <c r="E65" s="1"/>
    </row>
    <row r="66" ht="12.75">
      <c r="E66" s="1"/>
    </row>
    <row r="67" ht="12.75">
      <c r="E67" s="1"/>
    </row>
    <row r="68" ht="12.75">
      <c r="E68" s="1"/>
    </row>
    <row r="69" ht="12.75">
      <c r="E69" s="1"/>
    </row>
    <row r="70" ht="12.75">
      <c r="E70" s="1"/>
    </row>
    <row r="71" ht="12.75">
      <c r="E71" s="1"/>
    </row>
    <row r="72" ht="12.75">
      <c r="E72" s="1"/>
    </row>
    <row r="73" ht="12.75">
      <c r="E73" s="1"/>
    </row>
    <row r="74" ht="12.75">
      <c r="E74" s="1"/>
    </row>
    <row r="75" ht="12.75">
      <c r="E75" s="1"/>
    </row>
    <row r="76" ht="12.75">
      <c r="E76" s="1"/>
    </row>
    <row r="77" ht="12.75">
      <c r="E77" s="1"/>
    </row>
  </sheetData>
  <sheetProtection/>
  <mergeCells count="1">
    <mergeCell ref="A3:D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F83"/>
  <sheetViews>
    <sheetView zoomScalePageLayoutView="0" workbookViewId="0" topLeftCell="A1">
      <selection activeCell="B40" sqref="B40"/>
    </sheetView>
  </sheetViews>
  <sheetFormatPr defaultColWidth="11.421875" defaultRowHeight="12.75"/>
  <cols>
    <col min="1" max="1" width="15.421875" style="0" customWidth="1"/>
    <col min="2" max="2" width="73.8515625" style="0" customWidth="1"/>
    <col min="3" max="3" width="10.00390625" style="0" customWidth="1"/>
    <col min="4" max="4" width="11.7109375" style="0" bestFit="1" customWidth="1"/>
  </cols>
  <sheetData>
    <row r="1" spans="2:3" ht="13.5">
      <c r="B1" s="5"/>
      <c r="C1" s="5"/>
    </row>
    <row r="2" spans="2:3" ht="13.5">
      <c r="B2" s="5"/>
      <c r="C2" s="5"/>
    </row>
    <row r="3" spans="1:4" ht="20.25" customHeight="1">
      <c r="A3" s="47" t="s">
        <v>284</v>
      </c>
      <c r="B3" s="47"/>
      <c r="C3" s="47"/>
      <c r="D3" s="47"/>
    </row>
    <row r="4" spans="2:3" ht="13.5">
      <c r="B4" s="5"/>
      <c r="C4" s="5"/>
    </row>
    <row r="5" spans="2:3" ht="14.25" thickBot="1">
      <c r="B5" s="6"/>
      <c r="C5" s="6"/>
    </row>
    <row r="6" spans="2:3" ht="14.25" hidden="1" thickBot="1">
      <c r="B6" s="6"/>
      <c r="C6" s="6"/>
    </row>
    <row r="7" spans="1:5" ht="28.5" customHeight="1">
      <c r="A7" s="17" t="s">
        <v>2</v>
      </c>
      <c r="B7" s="18" t="s">
        <v>0</v>
      </c>
      <c r="C7" s="19" t="s">
        <v>3</v>
      </c>
      <c r="D7" s="20" t="s">
        <v>1</v>
      </c>
      <c r="E7" s="12"/>
    </row>
    <row r="8" spans="1:6" ht="13.5">
      <c r="A8" s="21" t="s">
        <v>163</v>
      </c>
      <c r="B8" s="16" t="s">
        <v>164</v>
      </c>
      <c r="C8" s="16">
        <v>18</v>
      </c>
      <c r="D8" s="28">
        <v>1</v>
      </c>
      <c r="E8" s="13"/>
      <c r="F8" s="9"/>
    </row>
    <row r="9" spans="1:6" ht="13.5">
      <c r="A9" s="21" t="s">
        <v>165</v>
      </c>
      <c r="B9" s="16" t="s">
        <v>166</v>
      </c>
      <c r="C9" s="16">
        <v>6</v>
      </c>
      <c r="D9" s="28">
        <v>1</v>
      </c>
      <c r="E9" s="13"/>
      <c r="F9" s="9"/>
    </row>
    <row r="10" spans="1:6" ht="13.5">
      <c r="A10" s="21" t="s">
        <v>167</v>
      </c>
      <c r="B10" s="16" t="s">
        <v>168</v>
      </c>
      <c r="C10" s="16">
        <v>12</v>
      </c>
      <c r="D10" s="28">
        <v>1</v>
      </c>
      <c r="E10" s="13"/>
      <c r="F10" s="9"/>
    </row>
    <row r="11" spans="1:6" ht="13.5">
      <c r="A11" s="21" t="s">
        <v>170</v>
      </c>
      <c r="B11" s="16" t="s">
        <v>169</v>
      </c>
      <c r="C11" s="16">
        <v>18</v>
      </c>
      <c r="D11" s="28">
        <v>2</v>
      </c>
      <c r="E11" s="13"/>
      <c r="F11" s="9"/>
    </row>
    <row r="12" spans="1:6" ht="13.5">
      <c r="A12" s="21" t="s">
        <v>171</v>
      </c>
      <c r="B12" s="16" t="s">
        <v>172</v>
      </c>
      <c r="C12" s="16">
        <v>39</v>
      </c>
      <c r="D12" s="28">
        <v>4</v>
      </c>
      <c r="E12" s="13"/>
      <c r="F12" s="9"/>
    </row>
    <row r="13" spans="1:6" ht="19.5" customHeight="1">
      <c r="A13" s="21" t="s">
        <v>173</v>
      </c>
      <c r="B13" s="16" t="s">
        <v>174</v>
      </c>
      <c r="C13" s="16">
        <v>38</v>
      </c>
      <c r="D13" s="28">
        <v>3</v>
      </c>
      <c r="E13" s="13"/>
      <c r="F13" s="9"/>
    </row>
    <row r="14" spans="1:6" ht="13.5">
      <c r="A14" s="21" t="s">
        <v>175</v>
      </c>
      <c r="B14" s="16" t="s">
        <v>176</v>
      </c>
      <c r="C14" s="16">
        <v>12</v>
      </c>
      <c r="D14" s="28">
        <v>1</v>
      </c>
      <c r="E14" s="13"/>
      <c r="F14" s="9"/>
    </row>
    <row r="15" spans="1:6" ht="19.5" customHeight="1">
      <c r="A15" s="21" t="s">
        <v>177</v>
      </c>
      <c r="B15" s="16" t="s">
        <v>178</v>
      </c>
      <c r="C15" s="16">
        <v>12</v>
      </c>
      <c r="D15" s="28">
        <v>2</v>
      </c>
      <c r="E15" s="13"/>
      <c r="F15" s="9"/>
    </row>
    <row r="16" spans="1:6" ht="13.5">
      <c r="A16" s="21" t="s">
        <v>179</v>
      </c>
      <c r="B16" s="16" t="s">
        <v>180</v>
      </c>
      <c r="C16" s="16">
        <v>28</v>
      </c>
      <c r="D16" s="28">
        <v>6</v>
      </c>
      <c r="E16" s="13"/>
      <c r="F16" s="9"/>
    </row>
    <row r="17" spans="1:6" ht="13.5">
      <c r="A17" s="21" t="s">
        <v>181</v>
      </c>
      <c r="B17" s="16" t="s">
        <v>182</v>
      </c>
      <c r="C17" s="16">
        <v>30</v>
      </c>
      <c r="D17" s="28">
        <v>2</v>
      </c>
      <c r="E17" s="13"/>
      <c r="F17" s="9"/>
    </row>
    <row r="18" spans="1:6" ht="19.5" customHeight="1">
      <c r="A18" s="21" t="s">
        <v>183</v>
      </c>
      <c r="B18" s="16" t="s">
        <v>184</v>
      </c>
      <c r="C18" s="16">
        <v>46</v>
      </c>
      <c r="D18" s="28">
        <v>3</v>
      </c>
      <c r="E18" s="13"/>
      <c r="F18" s="9"/>
    </row>
    <row r="19" spans="1:6" ht="19.5" customHeight="1">
      <c r="A19" s="21" t="s">
        <v>185</v>
      </c>
      <c r="B19" s="16" t="s">
        <v>186</v>
      </c>
      <c r="C19" s="16">
        <v>14</v>
      </c>
      <c r="D19" s="28">
        <v>3</v>
      </c>
      <c r="E19" s="13"/>
      <c r="F19" s="9"/>
    </row>
    <row r="20" spans="1:6" ht="19.5" customHeight="1">
      <c r="A20" s="21" t="s">
        <v>187</v>
      </c>
      <c r="B20" s="16" t="s">
        <v>188</v>
      </c>
      <c r="C20" s="16">
        <v>24</v>
      </c>
      <c r="D20" s="28">
        <v>4</v>
      </c>
      <c r="E20" s="13"/>
      <c r="F20" s="9"/>
    </row>
    <row r="21" spans="1:6" ht="19.5" customHeight="1">
      <c r="A21" s="21" t="s">
        <v>189</v>
      </c>
      <c r="B21" s="16" t="s">
        <v>190</v>
      </c>
      <c r="C21" s="16">
        <v>16</v>
      </c>
      <c r="D21" s="28">
        <v>2</v>
      </c>
      <c r="E21" s="13"/>
      <c r="F21" s="9"/>
    </row>
    <row r="22" spans="1:6" ht="19.5" customHeight="1" thickBot="1">
      <c r="A22" s="23" t="s">
        <v>191</v>
      </c>
      <c r="B22" s="24" t="s">
        <v>192</v>
      </c>
      <c r="C22" s="24">
        <v>41</v>
      </c>
      <c r="D22" s="29">
        <v>5</v>
      </c>
      <c r="E22" s="13"/>
      <c r="F22" s="9"/>
    </row>
    <row r="23" spans="2:5" ht="19.5" customHeight="1">
      <c r="B23" s="4"/>
      <c r="C23" s="4"/>
      <c r="E23" s="1"/>
    </row>
    <row r="24" spans="2:5" ht="19.5" customHeight="1">
      <c r="B24" s="4"/>
      <c r="C24" s="4"/>
      <c r="E24" s="1"/>
    </row>
    <row r="25" spans="2:5" ht="19.5" customHeight="1">
      <c r="B25" s="4"/>
      <c r="C25" s="4"/>
      <c r="E25" s="1"/>
    </row>
    <row r="26" spans="2:5" ht="19.5" customHeight="1">
      <c r="B26" s="4"/>
      <c r="C26" s="4"/>
      <c r="E26" s="1"/>
    </row>
    <row r="27" spans="2:5" ht="19.5" customHeight="1">
      <c r="B27" s="4"/>
      <c r="C27" s="4"/>
      <c r="E27" s="1"/>
    </row>
    <row r="28" spans="2:5" ht="19.5" customHeight="1">
      <c r="B28" s="4"/>
      <c r="C28" s="4"/>
      <c r="E28" s="1"/>
    </row>
    <row r="29" ht="12.75">
      <c r="E29" s="1"/>
    </row>
    <row r="30" ht="12.75">
      <c r="E30" s="1"/>
    </row>
    <row r="31" ht="12.75">
      <c r="E31" s="1"/>
    </row>
    <row r="32" ht="12.75">
      <c r="E32" s="1"/>
    </row>
    <row r="33" ht="12.75">
      <c r="E33" s="1"/>
    </row>
    <row r="34" ht="12.75">
      <c r="E34" s="1"/>
    </row>
    <row r="35" ht="12.75">
      <c r="E35" s="1"/>
    </row>
    <row r="36" ht="12.75">
      <c r="E36" s="1"/>
    </row>
    <row r="37" ht="12.75">
      <c r="E37" s="1"/>
    </row>
    <row r="38" ht="12.75">
      <c r="E38" s="1"/>
    </row>
    <row r="39" ht="12.75">
      <c r="E39" s="1"/>
    </row>
    <row r="40" ht="12.75">
      <c r="E40" s="1"/>
    </row>
    <row r="41" ht="12.75">
      <c r="E41" s="1"/>
    </row>
    <row r="42" ht="12.75">
      <c r="E42" s="1"/>
    </row>
    <row r="43" ht="12.75">
      <c r="E43" s="1"/>
    </row>
    <row r="44" ht="12.75">
      <c r="E44" s="1"/>
    </row>
    <row r="45" ht="12.75">
      <c r="E45" s="1"/>
    </row>
    <row r="46" ht="12.75">
      <c r="E46" s="1"/>
    </row>
    <row r="47" ht="12.75">
      <c r="E47" s="1"/>
    </row>
    <row r="48" ht="12.75">
      <c r="E48" s="1"/>
    </row>
    <row r="49" ht="12.75">
      <c r="E49" s="1"/>
    </row>
    <row r="50" ht="12.75">
      <c r="E50" s="1"/>
    </row>
    <row r="51" ht="12.75">
      <c r="E51" s="1"/>
    </row>
    <row r="52" ht="12.75">
      <c r="E52" s="1"/>
    </row>
    <row r="53" ht="12.75">
      <c r="E53" s="1"/>
    </row>
    <row r="54" ht="12.75">
      <c r="E54" s="1"/>
    </row>
    <row r="55" ht="12.75">
      <c r="E55" s="1"/>
    </row>
    <row r="56" ht="12.75">
      <c r="E56" s="1"/>
    </row>
    <row r="57" ht="12.75">
      <c r="E57" s="1"/>
    </row>
    <row r="58" ht="12.75">
      <c r="E58" s="1"/>
    </row>
    <row r="59" ht="12.75">
      <c r="E59" s="1"/>
    </row>
    <row r="60" ht="12.75">
      <c r="E60" s="1"/>
    </row>
    <row r="61" ht="12.75">
      <c r="E61" s="1"/>
    </row>
    <row r="62" ht="12.75">
      <c r="E62" s="1"/>
    </row>
    <row r="63" ht="12.75">
      <c r="E63" s="1"/>
    </row>
    <row r="64" ht="12.75">
      <c r="E64" s="1"/>
    </row>
    <row r="65" ht="12.75">
      <c r="E65" s="1"/>
    </row>
    <row r="66" ht="12.75">
      <c r="E66" s="1"/>
    </row>
    <row r="67" ht="12.75">
      <c r="E67" s="1"/>
    </row>
    <row r="68" ht="12.75">
      <c r="E68" s="1"/>
    </row>
    <row r="69" ht="12.75">
      <c r="E69" s="1"/>
    </row>
    <row r="70" ht="12.75">
      <c r="E70" s="1"/>
    </row>
    <row r="71" ht="12.75">
      <c r="E71" s="1"/>
    </row>
    <row r="72" ht="12.75">
      <c r="E72" s="1"/>
    </row>
    <row r="73" ht="12.75">
      <c r="E73" s="1"/>
    </row>
    <row r="74" ht="12.75">
      <c r="E74" s="1"/>
    </row>
    <row r="75" ht="12.75">
      <c r="E75" s="1"/>
    </row>
    <row r="76" ht="12.75">
      <c r="E76" s="1"/>
    </row>
    <row r="77" ht="12.75">
      <c r="E77" s="1"/>
    </row>
    <row r="78" ht="12.75">
      <c r="E78" s="1"/>
    </row>
    <row r="79" ht="12.75">
      <c r="E79" s="1"/>
    </row>
    <row r="80" ht="12.75">
      <c r="E80" s="1"/>
    </row>
    <row r="81" ht="12.75">
      <c r="E81" s="1"/>
    </row>
    <row r="82" ht="12.75">
      <c r="E82" s="1"/>
    </row>
    <row r="83" ht="12.75">
      <c r="E83" s="1"/>
    </row>
  </sheetData>
  <sheetProtection/>
  <mergeCells count="1"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F82"/>
  <sheetViews>
    <sheetView zoomScalePageLayoutView="0" workbookViewId="0" topLeftCell="A1">
      <selection activeCell="B40" sqref="B40"/>
    </sheetView>
  </sheetViews>
  <sheetFormatPr defaultColWidth="11.421875" defaultRowHeight="12.75"/>
  <cols>
    <col min="1" max="1" width="15.421875" style="0" customWidth="1"/>
    <col min="2" max="2" width="73.8515625" style="0" customWidth="1"/>
    <col min="3" max="3" width="10.00390625" style="0" customWidth="1"/>
    <col min="4" max="4" width="11.7109375" style="0" bestFit="1" customWidth="1"/>
  </cols>
  <sheetData>
    <row r="1" spans="2:3" ht="13.5">
      <c r="B1" s="5"/>
      <c r="C1" s="5"/>
    </row>
    <row r="2" spans="2:3" ht="13.5">
      <c r="B2" s="5"/>
      <c r="C2" s="5"/>
    </row>
    <row r="3" spans="1:4" ht="20.25" customHeight="1">
      <c r="A3" s="48" t="s">
        <v>285</v>
      </c>
      <c r="B3" s="48"/>
      <c r="C3" s="48"/>
      <c r="D3" s="48"/>
    </row>
    <row r="4" spans="2:3" ht="13.5">
      <c r="B4" s="5"/>
      <c r="C4" s="5"/>
    </row>
    <row r="5" spans="2:3" ht="14.25" thickBot="1">
      <c r="B5" s="6"/>
      <c r="C5" s="6"/>
    </row>
    <row r="6" spans="2:3" ht="14.25" hidden="1" thickBot="1">
      <c r="B6" s="6"/>
      <c r="C6" s="6"/>
    </row>
    <row r="7" spans="1:5" ht="28.5" customHeight="1">
      <c r="A7" s="17" t="s">
        <v>2</v>
      </c>
      <c r="B7" s="18" t="s">
        <v>0</v>
      </c>
      <c r="C7" s="19" t="s">
        <v>3</v>
      </c>
      <c r="D7" s="20" t="s">
        <v>1</v>
      </c>
      <c r="E7" s="12"/>
    </row>
    <row r="8" spans="1:6" ht="13.5">
      <c r="A8" s="21" t="s">
        <v>193</v>
      </c>
      <c r="B8" s="16" t="s">
        <v>194</v>
      </c>
      <c r="C8" s="16">
        <v>12</v>
      </c>
      <c r="D8" s="28">
        <v>2</v>
      </c>
      <c r="E8" s="13"/>
      <c r="F8" s="9"/>
    </row>
    <row r="9" spans="1:6" ht="13.5">
      <c r="A9" s="21" t="s">
        <v>195</v>
      </c>
      <c r="B9" s="16" t="s">
        <v>196</v>
      </c>
      <c r="C9" s="16">
        <v>18</v>
      </c>
      <c r="D9" s="28">
        <v>2</v>
      </c>
      <c r="E9" s="13"/>
      <c r="F9" s="9"/>
    </row>
    <row r="10" spans="1:6" ht="13.5">
      <c r="A10" s="21" t="s">
        <v>197</v>
      </c>
      <c r="B10" s="16" t="s">
        <v>198</v>
      </c>
      <c r="C10" s="16">
        <v>16</v>
      </c>
      <c r="D10" s="28">
        <v>2</v>
      </c>
      <c r="E10" s="13"/>
      <c r="F10" s="9"/>
    </row>
    <row r="11" spans="1:6" ht="13.5">
      <c r="A11" s="21" t="s">
        <v>199</v>
      </c>
      <c r="B11" s="16" t="s">
        <v>200</v>
      </c>
      <c r="C11" s="16">
        <v>12</v>
      </c>
      <c r="D11" s="28">
        <v>2</v>
      </c>
      <c r="E11" s="13"/>
      <c r="F11" s="9"/>
    </row>
    <row r="12" spans="1:6" ht="19.5" customHeight="1">
      <c r="A12" s="21" t="s">
        <v>202</v>
      </c>
      <c r="B12" s="16" t="s">
        <v>201</v>
      </c>
      <c r="C12" s="16">
        <v>12</v>
      </c>
      <c r="D12" s="28">
        <v>1.5</v>
      </c>
      <c r="E12" s="13"/>
      <c r="F12" s="9"/>
    </row>
    <row r="13" spans="1:6" ht="13.5">
      <c r="A13" s="21" t="s">
        <v>203</v>
      </c>
      <c r="B13" s="16" t="s">
        <v>204</v>
      </c>
      <c r="C13" s="16">
        <v>30</v>
      </c>
      <c r="D13" s="28">
        <v>2</v>
      </c>
      <c r="E13" s="13"/>
      <c r="F13" s="9"/>
    </row>
    <row r="14" spans="1:6" ht="19.5" customHeight="1">
      <c r="A14" s="21" t="s">
        <v>205</v>
      </c>
      <c r="B14" s="16" t="s">
        <v>206</v>
      </c>
      <c r="C14" s="16">
        <v>18</v>
      </c>
      <c r="D14" s="28">
        <v>1</v>
      </c>
      <c r="E14" s="13"/>
      <c r="F14" s="9"/>
    </row>
    <row r="15" spans="1:6" ht="13.5">
      <c r="A15" s="21" t="s">
        <v>207</v>
      </c>
      <c r="B15" s="16" t="s">
        <v>208</v>
      </c>
      <c r="C15" s="16">
        <v>12</v>
      </c>
      <c r="D15" s="28">
        <v>2</v>
      </c>
      <c r="E15" s="13"/>
      <c r="F15" s="9"/>
    </row>
    <row r="16" spans="1:6" ht="13.5">
      <c r="A16" s="21" t="s">
        <v>209</v>
      </c>
      <c r="B16" s="16" t="s">
        <v>210</v>
      </c>
      <c r="C16" s="16">
        <v>18</v>
      </c>
      <c r="D16" s="28">
        <v>5</v>
      </c>
      <c r="E16" s="13"/>
      <c r="F16" s="9"/>
    </row>
    <row r="17" spans="1:6" ht="19.5" customHeight="1">
      <c r="A17" s="21" t="s">
        <v>211</v>
      </c>
      <c r="B17" s="16" t="s">
        <v>212</v>
      </c>
      <c r="C17" s="16">
        <v>18</v>
      </c>
      <c r="D17" s="28">
        <v>2</v>
      </c>
      <c r="E17" s="13"/>
      <c r="F17" s="9"/>
    </row>
    <row r="18" spans="1:6" ht="19.5" customHeight="1">
      <c r="A18" s="21" t="s">
        <v>213</v>
      </c>
      <c r="B18" s="16" t="s">
        <v>143</v>
      </c>
      <c r="C18" s="16">
        <v>12</v>
      </c>
      <c r="D18" s="28">
        <v>1</v>
      </c>
      <c r="E18" s="13"/>
      <c r="F18" s="9"/>
    </row>
    <row r="19" spans="1:6" ht="19.5" customHeight="1">
      <c r="A19" s="21" t="s">
        <v>214</v>
      </c>
      <c r="B19" s="16" t="s">
        <v>215</v>
      </c>
      <c r="C19" s="16">
        <v>12</v>
      </c>
      <c r="D19" s="28">
        <v>1</v>
      </c>
      <c r="E19" s="13"/>
      <c r="F19" s="9"/>
    </row>
    <row r="20" spans="1:6" ht="19.5" customHeight="1" thickBot="1">
      <c r="A20" s="23" t="s">
        <v>217</v>
      </c>
      <c r="B20" s="24" t="s">
        <v>216</v>
      </c>
      <c r="C20" s="24">
        <v>12</v>
      </c>
      <c r="D20" s="29">
        <v>2</v>
      </c>
      <c r="E20" s="13"/>
      <c r="F20" s="9"/>
    </row>
    <row r="21" spans="2:5" ht="19.5" customHeight="1">
      <c r="B21" s="8"/>
      <c r="C21" s="8"/>
      <c r="D21" s="9"/>
      <c r="E21" s="10"/>
    </row>
    <row r="22" spans="2:5" ht="19.5" customHeight="1">
      <c r="B22" s="4"/>
      <c r="C22" s="4"/>
      <c r="E22" s="1"/>
    </row>
    <row r="23" spans="2:5" ht="19.5" customHeight="1">
      <c r="B23" s="4"/>
      <c r="C23" s="4"/>
      <c r="E23" s="1"/>
    </row>
    <row r="24" spans="2:5" ht="19.5" customHeight="1">
      <c r="B24" s="4"/>
      <c r="C24" s="4"/>
      <c r="E24" s="1"/>
    </row>
    <row r="25" spans="2:5" ht="19.5" customHeight="1">
      <c r="B25" s="4"/>
      <c r="C25" s="4"/>
      <c r="E25" s="1"/>
    </row>
    <row r="26" spans="2:5" ht="19.5" customHeight="1">
      <c r="B26" s="4"/>
      <c r="C26" s="4"/>
      <c r="E26" s="1"/>
    </row>
    <row r="27" spans="2:5" ht="19.5" customHeight="1">
      <c r="B27" s="4"/>
      <c r="C27" s="4"/>
      <c r="E27" s="1"/>
    </row>
    <row r="28" ht="12.75">
      <c r="E28" s="1"/>
    </row>
    <row r="29" ht="12.75">
      <c r="E29" s="1"/>
    </row>
    <row r="30" ht="12.75">
      <c r="E30" s="1"/>
    </row>
    <row r="31" ht="12.75">
      <c r="E31" s="1"/>
    </row>
    <row r="32" ht="12.75">
      <c r="E32" s="1"/>
    </row>
    <row r="33" ht="12.75">
      <c r="E33" s="1"/>
    </row>
    <row r="34" ht="12.75">
      <c r="E34" s="1"/>
    </row>
    <row r="35" ht="12.75">
      <c r="E35" s="1"/>
    </row>
    <row r="36" ht="12.75">
      <c r="E36" s="1"/>
    </row>
    <row r="37" ht="12.75">
      <c r="E37" s="1"/>
    </row>
    <row r="38" ht="12.75">
      <c r="E38" s="1"/>
    </row>
    <row r="39" ht="12.75">
      <c r="E39" s="1"/>
    </row>
    <row r="40" ht="12.75">
      <c r="E40" s="1"/>
    </row>
    <row r="41" ht="12.75">
      <c r="E41" s="1"/>
    </row>
    <row r="42" ht="12.75">
      <c r="E42" s="1"/>
    </row>
    <row r="43" ht="12.75">
      <c r="E43" s="1"/>
    </row>
    <row r="44" ht="12.75">
      <c r="E44" s="1"/>
    </row>
    <row r="45" ht="12.75">
      <c r="E45" s="1"/>
    </row>
    <row r="46" ht="12.75">
      <c r="E46" s="1"/>
    </row>
    <row r="47" ht="12.75">
      <c r="E47" s="1"/>
    </row>
    <row r="48" ht="12.75">
      <c r="E48" s="1"/>
    </row>
    <row r="49" ht="12.75">
      <c r="E49" s="1"/>
    </row>
    <row r="50" ht="12.75">
      <c r="E50" s="1"/>
    </row>
    <row r="51" ht="12.75">
      <c r="E51" s="1"/>
    </row>
    <row r="52" ht="12.75">
      <c r="E52" s="1"/>
    </row>
    <row r="53" ht="12.75">
      <c r="E53" s="1"/>
    </row>
    <row r="54" ht="12.75">
      <c r="E54" s="1"/>
    </row>
    <row r="55" ht="12.75">
      <c r="E55" s="1"/>
    </row>
    <row r="56" ht="12.75">
      <c r="E56" s="1"/>
    </row>
    <row r="57" ht="12.75">
      <c r="E57" s="1"/>
    </row>
    <row r="58" ht="12.75">
      <c r="E58" s="1"/>
    </row>
    <row r="59" ht="12.75">
      <c r="E59" s="1"/>
    </row>
    <row r="60" ht="12.75">
      <c r="E60" s="1"/>
    </row>
    <row r="61" ht="12.75">
      <c r="E61" s="1"/>
    </row>
    <row r="62" ht="12.75">
      <c r="E62" s="1"/>
    </row>
    <row r="63" ht="12.75">
      <c r="E63" s="1"/>
    </row>
    <row r="64" ht="12.75">
      <c r="E64" s="1"/>
    </row>
    <row r="65" ht="12.75">
      <c r="E65" s="1"/>
    </row>
    <row r="66" ht="12.75">
      <c r="E66" s="1"/>
    </row>
    <row r="67" ht="12.75">
      <c r="E67" s="1"/>
    </row>
    <row r="68" ht="12.75">
      <c r="E68" s="1"/>
    </row>
    <row r="69" ht="12.75">
      <c r="E69" s="1"/>
    </row>
    <row r="70" ht="12.75">
      <c r="E70" s="1"/>
    </row>
    <row r="71" ht="12.75">
      <c r="E71" s="1"/>
    </row>
    <row r="72" ht="12.75">
      <c r="E72" s="1"/>
    </row>
    <row r="73" ht="12.75">
      <c r="E73" s="1"/>
    </row>
    <row r="74" ht="12.75">
      <c r="E74" s="1"/>
    </row>
    <row r="75" ht="12.75">
      <c r="E75" s="1"/>
    </row>
    <row r="76" ht="12.75">
      <c r="E76" s="1"/>
    </row>
    <row r="77" ht="12.75">
      <c r="E77" s="1"/>
    </row>
    <row r="78" ht="12.75">
      <c r="E78" s="1"/>
    </row>
    <row r="79" ht="12.75">
      <c r="E79" s="1"/>
    </row>
    <row r="80" ht="12.75">
      <c r="E80" s="1"/>
    </row>
    <row r="81" ht="12.75">
      <c r="E81" s="1"/>
    </row>
    <row r="82" ht="12.75">
      <c r="E82" s="1"/>
    </row>
  </sheetData>
  <sheetProtection/>
  <mergeCells count="1">
    <mergeCell ref="A3:D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F76"/>
  <sheetViews>
    <sheetView zoomScalePageLayoutView="0" workbookViewId="0" topLeftCell="A1">
      <selection activeCell="J18" sqref="J18"/>
    </sheetView>
  </sheetViews>
  <sheetFormatPr defaultColWidth="11.421875" defaultRowHeight="12.75"/>
  <cols>
    <col min="1" max="1" width="15.421875" style="0" customWidth="1"/>
    <col min="2" max="2" width="73.8515625" style="0" customWidth="1"/>
    <col min="3" max="3" width="10.00390625" style="0" customWidth="1"/>
    <col min="4" max="4" width="11.7109375" style="0" bestFit="1" customWidth="1"/>
  </cols>
  <sheetData>
    <row r="1" spans="2:3" ht="13.5">
      <c r="B1" s="5"/>
      <c r="C1" s="5"/>
    </row>
    <row r="2" spans="2:3" ht="13.5">
      <c r="B2" s="5"/>
      <c r="C2" s="5"/>
    </row>
    <row r="3" spans="1:4" ht="20.25" customHeight="1">
      <c r="A3" s="49" t="s">
        <v>286</v>
      </c>
      <c r="B3" s="49"/>
      <c r="C3" s="49"/>
      <c r="D3" s="49"/>
    </row>
    <row r="4" spans="2:3" ht="13.5">
      <c r="B4" s="5"/>
      <c r="C4" s="5"/>
    </row>
    <row r="5" spans="2:3" ht="14.25" thickBot="1">
      <c r="B5" s="6"/>
      <c r="C5" s="6"/>
    </row>
    <row r="6" spans="2:3" ht="14.25" hidden="1" thickBot="1">
      <c r="B6" s="6"/>
      <c r="C6" s="6"/>
    </row>
    <row r="7" spans="1:5" ht="28.5" customHeight="1">
      <c r="A7" s="17" t="s">
        <v>2</v>
      </c>
      <c r="B7" s="18" t="s">
        <v>0</v>
      </c>
      <c r="C7" s="19" t="s">
        <v>3</v>
      </c>
      <c r="D7" s="20" t="s">
        <v>1</v>
      </c>
      <c r="E7" s="12"/>
    </row>
    <row r="8" spans="1:6" ht="13.5">
      <c r="A8" s="21" t="s">
        <v>218</v>
      </c>
      <c r="B8" s="16" t="s">
        <v>219</v>
      </c>
      <c r="C8" s="16">
        <v>18</v>
      </c>
      <c r="D8" s="28">
        <v>3</v>
      </c>
      <c r="E8" s="13"/>
      <c r="F8" s="9"/>
    </row>
    <row r="9" spans="1:6" ht="13.5">
      <c r="A9" s="21" t="s">
        <v>223</v>
      </c>
      <c r="B9" s="16" t="s">
        <v>220</v>
      </c>
      <c r="C9" s="16">
        <v>12</v>
      </c>
      <c r="D9" s="28">
        <v>1</v>
      </c>
      <c r="E9" s="13"/>
      <c r="F9" s="9"/>
    </row>
    <row r="10" spans="1:6" ht="13.5">
      <c r="A10" s="21" t="s">
        <v>224</v>
      </c>
      <c r="B10" s="16" t="s">
        <v>201</v>
      </c>
      <c r="C10" s="16">
        <v>12</v>
      </c>
      <c r="D10" s="28">
        <v>1</v>
      </c>
      <c r="E10" s="13"/>
      <c r="F10" s="9"/>
    </row>
    <row r="11" spans="1:6" ht="13.5">
      <c r="A11" s="21" t="s">
        <v>225</v>
      </c>
      <c r="B11" s="16" t="s">
        <v>221</v>
      </c>
      <c r="C11" s="16">
        <v>12</v>
      </c>
      <c r="D11" s="28">
        <v>1</v>
      </c>
      <c r="E11" s="13"/>
      <c r="F11" s="9"/>
    </row>
    <row r="12" spans="1:6" ht="13.5">
      <c r="A12" s="21" t="s">
        <v>226</v>
      </c>
      <c r="B12" s="16" t="s">
        <v>222</v>
      </c>
      <c r="C12" s="16">
        <v>12</v>
      </c>
      <c r="D12" s="28">
        <v>1</v>
      </c>
      <c r="E12" s="13"/>
      <c r="F12" s="9"/>
    </row>
    <row r="13" spans="1:6" ht="19.5" customHeight="1">
      <c r="A13" s="21" t="s">
        <v>227</v>
      </c>
      <c r="B13" s="16" t="s">
        <v>228</v>
      </c>
      <c r="C13" s="16">
        <v>48</v>
      </c>
      <c r="D13" s="28">
        <v>5</v>
      </c>
      <c r="E13" s="13"/>
      <c r="F13" s="9"/>
    </row>
    <row r="14" spans="1:6" ht="14.25" thickBot="1">
      <c r="A14" s="23" t="s">
        <v>229</v>
      </c>
      <c r="B14" s="24" t="s">
        <v>212</v>
      </c>
      <c r="C14" s="24">
        <v>18</v>
      </c>
      <c r="D14" s="29">
        <v>2</v>
      </c>
      <c r="E14" s="13"/>
      <c r="F14" s="9"/>
    </row>
    <row r="15" spans="2:5" ht="19.5" customHeight="1">
      <c r="B15" s="11"/>
      <c r="C15" s="11"/>
      <c r="D15" s="9"/>
      <c r="E15" s="10"/>
    </row>
    <row r="16" spans="2:5" ht="19.5" customHeight="1">
      <c r="B16" s="4"/>
      <c r="C16" s="4"/>
      <c r="E16" s="1"/>
    </row>
    <row r="17" spans="2:5" ht="19.5" customHeight="1">
      <c r="B17" s="4"/>
      <c r="C17" s="4"/>
      <c r="E17" s="1"/>
    </row>
    <row r="18" spans="2:5" ht="19.5" customHeight="1">
      <c r="B18" s="4"/>
      <c r="C18" s="4"/>
      <c r="E18" s="1"/>
    </row>
    <row r="19" spans="2:5" ht="19.5" customHeight="1">
      <c r="B19" s="4"/>
      <c r="C19" s="4"/>
      <c r="E19" s="1"/>
    </row>
    <row r="20" spans="2:5" ht="19.5" customHeight="1">
      <c r="B20" s="4"/>
      <c r="C20" s="4"/>
      <c r="E20" s="1"/>
    </row>
    <row r="21" spans="2:5" ht="19.5" customHeight="1">
      <c r="B21" s="4"/>
      <c r="C21" s="4"/>
      <c r="E21" s="1"/>
    </row>
    <row r="22" ht="12.75">
      <c r="E22" s="1"/>
    </row>
    <row r="23" ht="12.75">
      <c r="E23" s="1"/>
    </row>
    <row r="24" ht="12.75">
      <c r="E24" s="1"/>
    </row>
    <row r="25" ht="12.75">
      <c r="E25" s="1"/>
    </row>
    <row r="26" ht="12.75">
      <c r="E26" s="1"/>
    </row>
    <row r="27" ht="12.75">
      <c r="E27" s="1"/>
    </row>
    <row r="28" ht="12.75">
      <c r="E28" s="1"/>
    </row>
    <row r="29" ht="12.75">
      <c r="E29" s="1"/>
    </row>
    <row r="30" ht="12.75">
      <c r="E30" s="1"/>
    </row>
    <row r="31" ht="12.75">
      <c r="E31" s="1"/>
    </row>
    <row r="32" ht="12.75">
      <c r="E32" s="1"/>
    </row>
    <row r="33" ht="12.75">
      <c r="E33" s="1"/>
    </row>
    <row r="34" ht="12.75">
      <c r="E34" s="1"/>
    </row>
    <row r="35" ht="12.75">
      <c r="E35" s="1"/>
    </row>
    <row r="36" ht="12.75">
      <c r="E36" s="1"/>
    </row>
    <row r="37" ht="12.75">
      <c r="E37" s="1"/>
    </row>
    <row r="38" ht="12.75">
      <c r="E38" s="1"/>
    </row>
    <row r="39" ht="12.75">
      <c r="E39" s="1"/>
    </row>
    <row r="40" ht="12.75">
      <c r="E40" s="1"/>
    </row>
    <row r="41" ht="12.75">
      <c r="E41" s="1"/>
    </row>
    <row r="42" ht="12.75">
      <c r="E42" s="1"/>
    </row>
    <row r="43" ht="12.75">
      <c r="E43" s="1"/>
    </row>
    <row r="44" ht="12.75">
      <c r="E44" s="1"/>
    </row>
    <row r="45" ht="12.75">
      <c r="E45" s="1"/>
    </row>
    <row r="46" ht="12.75">
      <c r="E46" s="1"/>
    </row>
    <row r="47" ht="12.75">
      <c r="E47" s="1"/>
    </row>
    <row r="48" ht="12.75">
      <c r="E48" s="1"/>
    </row>
    <row r="49" ht="12.75">
      <c r="E49" s="1"/>
    </row>
    <row r="50" ht="12.75">
      <c r="E50" s="1"/>
    </row>
    <row r="51" ht="12.75">
      <c r="E51" s="1"/>
    </row>
    <row r="52" ht="12.75">
      <c r="E52" s="1"/>
    </row>
    <row r="53" ht="12.75">
      <c r="E53" s="1"/>
    </row>
    <row r="54" ht="12.75">
      <c r="E54" s="1"/>
    </row>
    <row r="55" ht="12.75">
      <c r="E55" s="1"/>
    </row>
    <row r="56" ht="12.75">
      <c r="E56" s="1"/>
    </row>
    <row r="57" ht="12.75">
      <c r="E57" s="1"/>
    </row>
    <row r="58" ht="12.75">
      <c r="E58" s="1"/>
    </row>
    <row r="59" ht="12.75">
      <c r="E59" s="1"/>
    </row>
    <row r="60" ht="12.75">
      <c r="E60" s="1"/>
    </row>
    <row r="61" ht="12.75">
      <c r="E61" s="1"/>
    </row>
    <row r="62" ht="12.75">
      <c r="E62" s="1"/>
    </row>
    <row r="63" ht="12.75">
      <c r="E63" s="1"/>
    </row>
    <row r="64" ht="12.75">
      <c r="E64" s="1"/>
    </row>
    <row r="65" ht="12.75">
      <c r="E65" s="1"/>
    </row>
    <row r="66" ht="12.75">
      <c r="E66" s="1"/>
    </row>
    <row r="67" ht="12.75">
      <c r="E67" s="1"/>
    </row>
    <row r="68" ht="12.75">
      <c r="E68" s="1"/>
    </row>
    <row r="69" ht="12.75">
      <c r="E69" s="1"/>
    </row>
    <row r="70" ht="12.75">
      <c r="E70" s="1"/>
    </row>
    <row r="71" ht="12.75">
      <c r="E71" s="1"/>
    </row>
    <row r="72" ht="12.75">
      <c r="E72" s="1"/>
    </row>
    <row r="73" ht="12.75">
      <c r="E73" s="1"/>
    </row>
    <row r="74" ht="12.75">
      <c r="E74" s="1"/>
    </row>
    <row r="75" ht="12.75">
      <c r="E75" s="1"/>
    </row>
    <row r="76" ht="12.75">
      <c r="E76" s="1"/>
    </row>
  </sheetData>
  <sheetProtection/>
  <mergeCells count="1">
    <mergeCell ref="A3:D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70C0"/>
  </sheetPr>
  <dimension ref="A1:F75"/>
  <sheetViews>
    <sheetView zoomScalePageLayoutView="0" workbookViewId="0" topLeftCell="A1">
      <selection activeCell="G27" sqref="G27"/>
    </sheetView>
  </sheetViews>
  <sheetFormatPr defaultColWidth="11.421875" defaultRowHeight="12.75"/>
  <cols>
    <col min="1" max="1" width="15.421875" style="0" customWidth="1"/>
    <col min="2" max="2" width="73.8515625" style="0" customWidth="1"/>
    <col min="3" max="3" width="10.00390625" style="0" customWidth="1"/>
    <col min="4" max="4" width="11.7109375" style="0" bestFit="1" customWidth="1"/>
  </cols>
  <sheetData>
    <row r="1" spans="2:3" ht="13.5">
      <c r="B1" s="5"/>
      <c r="C1" s="5"/>
    </row>
    <row r="2" spans="2:3" ht="13.5">
      <c r="B2" s="5"/>
      <c r="C2" s="5"/>
    </row>
    <row r="3" spans="1:4" ht="20.25" customHeight="1">
      <c r="A3" s="50" t="s">
        <v>308</v>
      </c>
      <c r="B3" s="50"/>
      <c r="C3" s="50"/>
      <c r="D3" s="50"/>
    </row>
    <row r="4" spans="2:3" ht="13.5">
      <c r="B4" s="5"/>
      <c r="C4" s="5"/>
    </row>
    <row r="5" spans="2:3" ht="14.25" thickBot="1">
      <c r="B5" s="6"/>
      <c r="C5" s="6"/>
    </row>
    <row r="6" spans="2:3" ht="14.25" hidden="1" thickBot="1">
      <c r="B6" s="6"/>
      <c r="C6" s="6"/>
    </row>
    <row r="7" spans="1:5" ht="28.5" customHeight="1">
      <c r="A7" s="17" t="s">
        <v>2</v>
      </c>
      <c r="B7" s="26" t="s">
        <v>0</v>
      </c>
      <c r="C7" s="19" t="s">
        <v>3</v>
      </c>
      <c r="D7" s="20" t="s">
        <v>1</v>
      </c>
      <c r="E7" s="12"/>
    </row>
    <row r="8" spans="1:6" ht="13.5">
      <c r="A8" s="22" t="s">
        <v>230</v>
      </c>
      <c r="B8" s="16" t="s">
        <v>231</v>
      </c>
      <c r="C8" s="16">
        <v>20</v>
      </c>
      <c r="D8" s="28">
        <v>2</v>
      </c>
      <c r="E8" s="13"/>
      <c r="F8" s="9"/>
    </row>
    <row r="9" spans="1:6" ht="13.5">
      <c r="A9" s="22" t="s">
        <v>232</v>
      </c>
      <c r="B9" s="16" t="s">
        <v>233</v>
      </c>
      <c r="C9" s="16">
        <v>26</v>
      </c>
      <c r="D9" s="28">
        <v>3</v>
      </c>
      <c r="E9" s="13"/>
      <c r="F9" s="9"/>
    </row>
    <row r="10" spans="1:6" ht="13.5">
      <c r="A10" s="22" t="s">
        <v>234</v>
      </c>
      <c r="B10" s="16" t="s">
        <v>235</v>
      </c>
      <c r="C10" s="16">
        <v>18</v>
      </c>
      <c r="D10" s="28">
        <v>3</v>
      </c>
      <c r="E10" s="13"/>
      <c r="F10" s="9"/>
    </row>
    <row r="11" spans="1:6" ht="13.5">
      <c r="A11" s="22" t="s">
        <v>236</v>
      </c>
      <c r="B11" s="16" t="s">
        <v>132</v>
      </c>
      <c r="C11" s="16">
        <v>16</v>
      </c>
      <c r="D11" s="28">
        <v>2</v>
      </c>
      <c r="E11" s="13"/>
      <c r="F11" s="9"/>
    </row>
    <row r="12" spans="1:6" ht="19.5" customHeight="1">
      <c r="A12" s="22" t="s">
        <v>237</v>
      </c>
      <c r="B12" s="16" t="s">
        <v>238</v>
      </c>
      <c r="C12" s="16">
        <v>20</v>
      </c>
      <c r="D12" s="28">
        <v>2</v>
      </c>
      <c r="E12" s="13"/>
      <c r="F12" s="9"/>
    </row>
    <row r="13" spans="1:6" ht="13.5">
      <c r="A13" s="22" t="s">
        <v>239</v>
      </c>
      <c r="B13" s="16" t="s">
        <v>240</v>
      </c>
      <c r="C13" s="16">
        <v>16</v>
      </c>
      <c r="D13" s="28">
        <v>3</v>
      </c>
      <c r="E13" s="13"/>
      <c r="F13" s="9"/>
    </row>
    <row r="14" spans="1:6" ht="19.5" customHeight="1">
      <c r="A14" s="22" t="s">
        <v>241</v>
      </c>
      <c r="B14" s="16" t="s">
        <v>242</v>
      </c>
      <c r="C14" s="16">
        <v>26</v>
      </c>
      <c r="D14" s="28">
        <v>4</v>
      </c>
      <c r="E14" s="13"/>
      <c r="F14" s="9"/>
    </row>
    <row r="15" spans="1:6" ht="14.25" thickBot="1">
      <c r="A15" s="25" t="s">
        <v>243</v>
      </c>
      <c r="B15" s="24" t="s">
        <v>244</v>
      </c>
      <c r="C15" s="24">
        <v>14</v>
      </c>
      <c r="D15" s="29">
        <v>1</v>
      </c>
      <c r="E15" s="13"/>
      <c r="F15" s="9"/>
    </row>
    <row r="16" spans="2:5" ht="19.5" customHeight="1">
      <c r="B16" s="4"/>
      <c r="C16" s="4"/>
      <c r="E16" s="1"/>
    </row>
    <row r="17" spans="2:5" ht="19.5" customHeight="1">
      <c r="B17" s="4"/>
      <c r="C17" s="4"/>
      <c r="E17" s="1"/>
    </row>
    <row r="18" spans="2:5" ht="19.5" customHeight="1">
      <c r="B18" s="4"/>
      <c r="C18" s="4"/>
      <c r="E18" s="1"/>
    </row>
    <row r="19" spans="2:5" ht="19.5" customHeight="1">
      <c r="B19" s="4"/>
      <c r="C19" s="4"/>
      <c r="E19" s="1"/>
    </row>
    <row r="20" spans="2:5" ht="19.5" customHeight="1">
      <c r="B20" s="4"/>
      <c r="C20" s="4"/>
      <c r="E20" s="1"/>
    </row>
    <row r="21" ht="12.75">
      <c r="E21" s="1"/>
    </row>
    <row r="22" ht="12.75">
      <c r="E22" s="1"/>
    </row>
    <row r="23" ht="12.75">
      <c r="E23" s="1"/>
    </row>
    <row r="24" ht="12.75">
      <c r="E24" s="1"/>
    </row>
    <row r="25" ht="12.75">
      <c r="E25" s="1"/>
    </row>
    <row r="26" ht="12.75">
      <c r="E26" s="1"/>
    </row>
    <row r="27" ht="12.75">
      <c r="E27" s="1"/>
    </row>
    <row r="28" ht="12.75">
      <c r="E28" s="1"/>
    </row>
    <row r="29" ht="12.75">
      <c r="E29" s="1"/>
    </row>
    <row r="30" ht="12.75">
      <c r="E30" s="1"/>
    </row>
    <row r="31" ht="12.75">
      <c r="E31" s="1"/>
    </row>
    <row r="32" ht="12.75">
      <c r="E32" s="1"/>
    </row>
    <row r="33" ht="12.75">
      <c r="E33" s="1"/>
    </row>
    <row r="34" ht="12.75">
      <c r="E34" s="1"/>
    </row>
    <row r="35" ht="12.75">
      <c r="E35" s="1"/>
    </row>
    <row r="36" ht="12.75">
      <c r="E36" s="1"/>
    </row>
    <row r="37" ht="12.75">
      <c r="E37" s="1"/>
    </row>
    <row r="38" ht="12.75">
      <c r="E38" s="1"/>
    </row>
    <row r="39" ht="12.75">
      <c r="E39" s="1"/>
    </row>
    <row r="40" ht="12.75">
      <c r="E40" s="1"/>
    </row>
    <row r="41" ht="12.75">
      <c r="E41" s="1"/>
    </row>
    <row r="42" ht="12.75">
      <c r="E42" s="1"/>
    </row>
    <row r="43" ht="12.75">
      <c r="E43" s="1"/>
    </row>
    <row r="44" ht="12.75">
      <c r="E44" s="1"/>
    </row>
    <row r="45" ht="12.75">
      <c r="E45" s="1"/>
    </row>
    <row r="46" ht="12.75">
      <c r="E46" s="1"/>
    </row>
    <row r="47" ht="12.75">
      <c r="E47" s="1"/>
    </row>
    <row r="48" ht="12.75">
      <c r="E48" s="1"/>
    </row>
    <row r="49" ht="12.75">
      <c r="E49" s="1"/>
    </row>
    <row r="50" ht="12.75">
      <c r="E50" s="1"/>
    </row>
    <row r="51" ht="12.75">
      <c r="E51" s="1"/>
    </row>
    <row r="52" ht="12.75">
      <c r="E52" s="1"/>
    </row>
    <row r="53" ht="12.75">
      <c r="E53" s="1"/>
    </row>
    <row r="54" ht="12.75">
      <c r="E54" s="1"/>
    </row>
    <row r="55" ht="12.75">
      <c r="E55" s="1"/>
    </row>
    <row r="56" ht="12.75">
      <c r="E56" s="1"/>
    </row>
    <row r="57" ht="12.75">
      <c r="E57" s="1"/>
    </row>
    <row r="58" ht="12.75">
      <c r="E58" s="1"/>
    </row>
    <row r="59" ht="12.75">
      <c r="E59" s="1"/>
    </row>
    <row r="60" ht="12.75">
      <c r="E60" s="1"/>
    </row>
    <row r="61" ht="12.75">
      <c r="E61" s="1"/>
    </row>
    <row r="62" ht="12.75">
      <c r="E62" s="1"/>
    </row>
    <row r="63" ht="12.75">
      <c r="E63" s="1"/>
    </row>
    <row r="64" ht="12.75">
      <c r="E64" s="1"/>
    </row>
    <row r="65" ht="12.75">
      <c r="E65" s="1"/>
    </row>
    <row r="66" ht="12.75">
      <c r="E66" s="1"/>
    </row>
    <row r="67" ht="12.75">
      <c r="E67" s="1"/>
    </row>
    <row r="68" ht="12.75">
      <c r="E68" s="1"/>
    </row>
    <row r="69" ht="12.75">
      <c r="E69" s="1"/>
    </row>
    <row r="70" ht="12.75">
      <c r="E70" s="1"/>
    </row>
    <row r="71" ht="12.75">
      <c r="E71" s="1"/>
    </row>
    <row r="72" ht="12.75">
      <c r="E72" s="1"/>
    </row>
    <row r="73" ht="12.75">
      <c r="E73" s="1"/>
    </row>
    <row r="74" ht="12.75">
      <c r="E74" s="1"/>
    </row>
    <row r="75" ht="12.75">
      <c r="E75" s="1"/>
    </row>
  </sheetData>
  <sheetProtection/>
  <mergeCells count="1"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Atenys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Vincent Berger</dc:creator>
  <cp:keywords/>
  <dc:description/>
  <cp:lastModifiedBy>Admin</cp:lastModifiedBy>
  <cp:lastPrinted>2015-02-09T13:01:04Z</cp:lastPrinted>
  <dcterms:created xsi:type="dcterms:W3CDTF">2003-06-30T17:27:59Z</dcterms:created>
  <dcterms:modified xsi:type="dcterms:W3CDTF">2015-05-12T09:31:14Z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W_IntOfficeMacros">
    <vt:lpwstr>Disabled</vt:lpwstr>
  </property>
  <property fmtid="{D5CDD505-2E9C-101B-9397-08002B2CF9AE}" pid="3" name="SW_CustomTitle">
    <vt:lpwstr/>
  </property>
  <property fmtid="{D5CDD505-2E9C-101B-9397-08002B2CF9AE}" pid="4" name="Google.Documents.Tracking">
    <vt:lpwstr>true</vt:lpwstr>
  </property>
  <property fmtid="{D5CDD505-2E9C-101B-9397-08002B2CF9AE}" pid="5" name="Google.Documents.DocumentId">
    <vt:lpwstr>1mPF6XaVljF-QRG2Q-K9ag81raRbeu63b5w4xvqrJzWk</vt:lpwstr>
  </property>
  <property fmtid="{D5CDD505-2E9C-101B-9397-08002B2CF9AE}" pid="6" name="Google.Documents.RevisionId">
    <vt:lpwstr>01747823761228586923</vt:lpwstr>
  </property>
  <property fmtid="{D5CDD505-2E9C-101B-9397-08002B2CF9AE}" pid="7" name="Google.Documents.PluginVersion">
    <vt:lpwstr>2.0.2026.3768</vt:lpwstr>
  </property>
  <property fmtid="{D5CDD505-2E9C-101B-9397-08002B2CF9AE}" pid="8" name="Google.Documents.MergeIncapabilityFlags">
    <vt:i4>0</vt:i4>
  </property>
</Properties>
</file>